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8_{A4737B45-C902-48A5-AA68-183D8A163167}" xr6:coauthVersionLast="47" xr6:coauthVersionMax="47" xr10:uidLastSave="{00000000-0000-0000-0000-000000000000}"/>
  <bookViews>
    <workbookView xWindow="-25815" yWindow="1050" windowWidth="21600" windowHeight="11505" tabRatio="870" firstSheet="4" activeTab="10" xr2:uid="{00000000-000D-0000-FFFF-FFFF00000000}"/>
  </bookViews>
  <sheets>
    <sheet name="Certification" sheetId="24" r:id="rId1"/>
    <sheet name="Sch 1 - Total Expense" sheetId="2" r:id="rId2"/>
    <sheet name="Sch 2 - MTS Expense " sheetId="12" r:id="rId3"/>
    <sheet name="Sch 3 - NON-MTS Expense" sheetId="13" r:id="rId4"/>
    <sheet name="Sch 4 - CRSB" sheetId="14" r:id="rId5"/>
    <sheet name="Sch 5 - A&amp;G" sheetId="15" r:id="rId6"/>
    <sheet name="Sch 6 - Revenues " sheetId="9" r:id="rId7"/>
    <sheet name="Sch 7 - EST. Interim Settlement" sheetId="11" r:id="rId8"/>
    <sheet name="Sch 8 - Notes" sheetId="18" r:id="rId9"/>
    <sheet name="Sch 9 - INTERNAL Interim" sheetId="25" r:id="rId10"/>
    <sheet name="Sch 10 - INTERNAL Final" sheetId="22" r:id="rId11"/>
  </sheets>
  <definedNames>
    <definedName name="Z_582105C9_F33C_4050_B826_7CABFA66D58D_.wvu.PrintArea" localSheetId="2" hidden="1">'Sch 2 - MTS Expense '!$A$1:$H$74</definedName>
    <definedName name="Z_582105C9_F33C_4050_B826_7CABFA66D58D_.wvu.PrintArea" localSheetId="3" hidden="1">'Sch 3 - NON-MTS Expense'!$A$1:$E$75</definedName>
    <definedName name="Z_582105C9_F33C_4050_B826_7CABFA66D58D_.wvu.PrintArea" localSheetId="4" hidden="1">'Sch 4 - CRSB'!$A$1:$I$50</definedName>
    <definedName name="Z_582105C9_F33C_4050_B826_7CABFA66D58D_.wvu.PrintArea" localSheetId="5" hidden="1">'Sch 5 - A&amp;G'!$A$1:$J$39</definedName>
    <definedName name="Z_70902B1F_7260_4365_9C5D_64135BAF0273_.wvu.PrintArea" localSheetId="0" hidden="1">Certification!$B$1:$C$60</definedName>
    <definedName name="Z_70902B1F_7260_4365_9C5D_64135BAF0273_.wvu.PrintArea" localSheetId="1" hidden="1">'Sch 1 - Total Expense'!$A$1:$H$74</definedName>
    <definedName name="Z_70902B1F_7260_4365_9C5D_64135BAF0273_.wvu.PrintArea" localSheetId="2" hidden="1">'Sch 2 - MTS Expense '!$A$1:$H$74</definedName>
    <definedName name="Z_70902B1F_7260_4365_9C5D_64135BAF0273_.wvu.PrintArea" localSheetId="3" hidden="1">'Sch 3 - NON-MTS Expense'!$A$1:$E$75</definedName>
    <definedName name="Z_70902B1F_7260_4365_9C5D_64135BAF0273_.wvu.PrintArea" localSheetId="4" hidden="1">'Sch 4 - CRSB'!$A$1:$I$50</definedName>
    <definedName name="Z_70902B1F_7260_4365_9C5D_64135BAF0273_.wvu.PrintArea" localSheetId="5" hidden="1">'Sch 5 - A&amp;G'!$A$1:$J$39</definedName>
    <definedName name="Z_70902B1F_7260_4365_9C5D_64135BAF0273_.wvu.Rows" localSheetId="0" hidden="1">Certification!#REF!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9" i="22" l="1"/>
  <c r="D109" i="22"/>
  <c r="E109" i="22"/>
  <c r="D60" i="22"/>
  <c r="E60" i="22"/>
  <c r="C60" i="22"/>
  <c r="D48" i="22"/>
  <c r="E48" i="22"/>
  <c r="C48" i="22"/>
  <c r="E60" i="25"/>
  <c r="D60" i="25"/>
  <c r="C60" i="25"/>
  <c r="D48" i="25"/>
  <c r="E48" i="25"/>
  <c r="C48" i="25"/>
  <c r="E24" i="25"/>
  <c r="D24" i="25"/>
  <c r="C24" i="25"/>
  <c r="D2" i="22"/>
  <c r="D3" i="25"/>
  <c r="B3" i="25"/>
  <c r="B2" i="22" l="1"/>
  <c r="C5" i="18"/>
  <c r="C3" i="18"/>
  <c r="D3" i="11"/>
  <c r="B3" i="11"/>
  <c r="F3" i="9"/>
  <c r="B3" i="9"/>
  <c r="I3" i="15"/>
  <c r="C3" i="15"/>
  <c r="H3" i="14"/>
  <c r="C3" i="14"/>
  <c r="C4" i="13"/>
  <c r="C3" i="13"/>
  <c r="H3" i="12"/>
  <c r="C3" i="12"/>
  <c r="F3" i="2"/>
  <c r="C3" i="2"/>
  <c r="C27" i="11"/>
  <c r="E24" i="22"/>
  <c r="D24" i="22"/>
  <c r="C24" i="22"/>
  <c r="F13" i="11" l="1"/>
  <c r="D27" i="11" l="1"/>
  <c r="E27" i="11"/>
  <c r="D22" i="11"/>
  <c r="E22" i="11"/>
  <c r="C22" i="11"/>
  <c r="E7" i="2" l="1"/>
  <c r="C73" i="13" l="1"/>
  <c r="A73" i="13"/>
  <c r="A75" i="13"/>
  <c r="A74" i="12"/>
  <c r="C72" i="12"/>
  <c r="A72" i="12"/>
  <c r="A73" i="12"/>
  <c r="G30" i="9" l="1"/>
  <c r="G31" i="9"/>
  <c r="G32" i="9"/>
  <c r="G33" i="9"/>
  <c r="G34" i="9"/>
  <c r="G35" i="9"/>
  <c r="G36" i="9"/>
  <c r="G37" i="9"/>
  <c r="G38" i="9"/>
  <c r="G39" i="9"/>
  <c r="G40" i="9"/>
  <c r="G41" i="9"/>
  <c r="G42" i="9"/>
  <c r="G43" i="9"/>
  <c r="G44" i="9"/>
  <c r="G45" i="9"/>
  <c r="G46" i="9"/>
  <c r="G47" i="9"/>
  <c r="G48" i="9"/>
  <c r="G49" i="9"/>
  <c r="G50" i="9"/>
  <c r="G51" i="9"/>
  <c r="G52" i="9"/>
  <c r="G53" i="9"/>
  <c r="G54" i="9"/>
  <c r="G55" i="9"/>
  <c r="G56" i="9"/>
  <c r="G29" i="9"/>
  <c r="G21" i="9"/>
  <c r="G20" i="9" l="1"/>
  <c r="G22" i="9"/>
  <c r="G23" i="9"/>
  <c r="G24" i="9"/>
  <c r="G19" i="9"/>
  <c r="G10" i="9"/>
  <c r="G11" i="9"/>
  <c r="G12" i="9"/>
  <c r="G13" i="9"/>
  <c r="G14" i="9"/>
  <c r="G9" i="9"/>
  <c r="A39" i="15"/>
  <c r="E48" i="14"/>
  <c r="C50" i="14"/>
  <c r="A50" i="14"/>
  <c r="A49" i="14"/>
  <c r="A48" i="14"/>
  <c r="C17" i="12"/>
  <c r="C38" i="15"/>
  <c r="C37" i="15"/>
  <c r="C36" i="15"/>
  <c r="C47" i="14"/>
  <c r="C46" i="14"/>
  <c r="C45" i="14"/>
  <c r="C44" i="14"/>
  <c r="C38" i="14"/>
  <c r="C37" i="14"/>
  <c r="C36" i="14"/>
  <c r="C35" i="14"/>
  <c r="C17" i="14"/>
  <c r="C16" i="14"/>
  <c r="C69" i="13"/>
  <c r="C68" i="13"/>
  <c r="C67" i="13"/>
  <c r="C35" i="13"/>
  <c r="C34" i="13"/>
  <c r="C33" i="13"/>
  <c r="C32" i="13"/>
  <c r="C26" i="13"/>
  <c r="C25" i="13"/>
  <c r="C24" i="13"/>
  <c r="C23" i="13"/>
  <c r="C17" i="13"/>
  <c r="C16" i="13"/>
  <c r="C68" i="2"/>
  <c r="C67" i="2"/>
  <c r="A17" i="12"/>
  <c r="G25" i="9" l="1"/>
  <c r="A38" i="13"/>
  <c r="A37" i="13"/>
  <c r="A36" i="13"/>
  <c r="A27" i="13"/>
  <c r="A18" i="13"/>
  <c r="A74" i="13"/>
  <c r="A72" i="13"/>
  <c r="A70" i="13"/>
  <c r="A71" i="12"/>
  <c r="A69" i="12"/>
  <c r="A28" i="12"/>
  <c r="A29" i="12"/>
  <c r="A30" i="12"/>
  <c r="A31" i="12"/>
  <c r="A32" i="12"/>
  <c r="A33" i="12"/>
  <c r="A34" i="12"/>
  <c r="A35" i="12"/>
  <c r="A36" i="12"/>
  <c r="A27" i="12"/>
  <c r="A19" i="12"/>
  <c r="A20" i="12"/>
  <c r="A21" i="12"/>
  <c r="A22" i="12"/>
  <c r="A23" i="12"/>
  <c r="A24" i="12"/>
  <c r="A25" i="12"/>
  <c r="A26" i="12"/>
  <c r="A18" i="12"/>
  <c r="A8" i="12"/>
  <c r="A9" i="12"/>
  <c r="A10" i="12"/>
  <c r="A11" i="12"/>
  <c r="A12" i="12"/>
  <c r="A13" i="12"/>
  <c r="A14" i="12"/>
  <c r="A15" i="12"/>
  <c r="A16" i="12"/>
  <c r="A7" i="12"/>
  <c r="C37" i="12"/>
  <c r="C38" i="12"/>
  <c r="C39" i="12"/>
  <c r="C40" i="12"/>
  <c r="C41" i="12"/>
  <c r="C42" i="12"/>
  <c r="C43" i="12"/>
  <c r="C44" i="1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38" i="2"/>
  <c r="H28" i="2"/>
  <c r="H29" i="2"/>
  <c r="H30" i="2"/>
  <c r="H31" i="2"/>
  <c r="H32" i="2"/>
  <c r="H33" i="2"/>
  <c r="H34" i="2"/>
  <c r="H27" i="2"/>
  <c r="H19" i="2"/>
  <c r="H20" i="2"/>
  <c r="H21" i="2"/>
  <c r="H22" i="2"/>
  <c r="H23" i="2"/>
  <c r="H24" i="2"/>
  <c r="H25" i="2"/>
  <c r="H18" i="2"/>
  <c r="H8" i="2"/>
  <c r="H9" i="2"/>
  <c r="H10" i="2"/>
  <c r="H11" i="2"/>
  <c r="H12" i="2"/>
  <c r="H13" i="2"/>
  <c r="H14" i="2"/>
  <c r="H15" i="2"/>
  <c r="H16" i="2"/>
  <c r="H7" i="2"/>
  <c r="H7" i="12"/>
  <c r="E69" i="12"/>
  <c r="C34" i="2"/>
  <c r="C32" i="2"/>
  <c r="C33" i="2"/>
  <c r="C31" i="2"/>
  <c r="C23" i="2"/>
  <c r="C24" i="2"/>
  <c r="C25" i="2"/>
  <c r="C22" i="2"/>
  <c r="C16" i="2"/>
  <c r="C15"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38" i="2"/>
  <c r="F27" i="2"/>
  <c r="G27" i="2"/>
  <c r="F28" i="2"/>
  <c r="G28" i="2"/>
  <c r="F29" i="2"/>
  <c r="G29" i="2"/>
  <c r="F30" i="2"/>
  <c r="G30" i="2"/>
  <c r="F31" i="2"/>
  <c r="G31" i="2"/>
  <c r="F32" i="2"/>
  <c r="G32" i="2"/>
  <c r="F33" i="2"/>
  <c r="G33" i="2"/>
  <c r="F34" i="2"/>
  <c r="G34" i="2"/>
  <c r="E28" i="2"/>
  <c r="E29" i="2"/>
  <c r="E30" i="2"/>
  <c r="E31" i="2"/>
  <c r="E32" i="2"/>
  <c r="E33" i="2"/>
  <c r="E34" i="2"/>
  <c r="E27" i="2"/>
  <c r="F18" i="2"/>
  <c r="G18" i="2"/>
  <c r="F19" i="2"/>
  <c r="G19" i="2"/>
  <c r="F20" i="2"/>
  <c r="G20" i="2"/>
  <c r="F21" i="2"/>
  <c r="G21" i="2"/>
  <c r="F22" i="2"/>
  <c r="G22" i="2"/>
  <c r="F23" i="2"/>
  <c r="G23" i="2"/>
  <c r="F24" i="2"/>
  <c r="G24" i="2"/>
  <c r="G25" i="2"/>
  <c r="E19" i="2"/>
  <c r="E20" i="2"/>
  <c r="E21" i="2"/>
  <c r="E22" i="2"/>
  <c r="E23" i="2"/>
  <c r="E24" i="2"/>
  <c r="E25" i="2"/>
  <c r="E18" i="2"/>
  <c r="F7" i="2"/>
  <c r="G7" i="2"/>
  <c r="F8" i="2"/>
  <c r="G8" i="2"/>
  <c r="F9" i="2"/>
  <c r="G9" i="2"/>
  <c r="F10" i="2"/>
  <c r="G10" i="2"/>
  <c r="F11" i="2"/>
  <c r="G11" i="2"/>
  <c r="F12" i="2"/>
  <c r="G12" i="2"/>
  <c r="F13" i="2"/>
  <c r="G13" i="2"/>
  <c r="F14" i="2"/>
  <c r="G14" i="2"/>
  <c r="F15" i="2"/>
  <c r="G15" i="2"/>
  <c r="F16" i="2"/>
  <c r="G16" i="2"/>
  <c r="E8" i="2"/>
  <c r="E9" i="2"/>
  <c r="E10" i="2"/>
  <c r="E11" i="2"/>
  <c r="E12" i="2"/>
  <c r="E13" i="2"/>
  <c r="E14" i="2"/>
  <c r="E15" i="2"/>
  <c r="E16" i="2"/>
  <c r="G35" i="2" l="1"/>
  <c r="E17" i="2"/>
  <c r="G69" i="2"/>
  <c r="F35" i="2"/>
  <c r="G17" i="2"/>
  <c r="G26" i="2"/>
  <c r="F17" i="2"/>
  <c r="F69" i="2"/>
  <c r="C57" i="9"/>
  <c r="G26"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38" i="12"/>
  <c r="I38" i="2" l="1"/>
  <c r="G36" i="2"/>
  <c r="G37" i="2" s="1"/>
  <c r="G70" i="2" s="1"/>
  <c r="I39" i="2"/>
  <c r="I49" i="2"/>
  <c r="F69" i="12"/>
  <c r="E17" i="12"/>
  <c r="E26" i="12"/>
  <c r="E35" i="12"/>
  <c r="D57" i="9"/>
  <c r="F15" i="9"/>
  <c r="C15" i="9"/>
  <c r="D15" i="9"/>
  <c r="E15" i="9"/>
  <c r="D25" i="9"/>
  <c r="E25" i="9"/>
  <c r="F25" i="9"/>
  <c r="C25" i="9"/>
  <c r="E57" i="9"/>
  <c r="F57" i="9"/>
  <c r="G15" i="9"/>
  <c r="C7" i="12"/>
  <c r="C8" i="12"/>
  <c r="C9" i="12"/>
  <c r="C10" i="12"/>
  <c r="C11" i="12"/>
  <c r="C12" i="12"/>
  <c r="C13" i="12"/>
  <c r="C14" i="12"/>
  <c r="C18" i="12"/>
  <c r="C19" i="12"/>
  <c r="C20" i="12"/>
  <c r="C21" i="12"/>
  <c r="C26" i="12"/>
  <c r="C27" i="12"/>
  <c r="C28" i="12"/>
  <c r="C29" i="12"/>
  <c r="C30" i="12"/>
  <c r="C35" i="12"/>
  <c r="C36" i="12"/>
  <c r="C45" i="12"/>
  <c r="C46" i="12"/>
  <c r="C47" i="12"/>
  <c r="C48" i="12"/>
  <c r="C49" i="12"/>
  <c r="C50" i="12"/>
  <c r="C51" i="12"/>
  <c r="C52" i="12"/>
  <c r="C53" i="12"/>
  <c r="C54" i="12"/>
  <c r="C55" i="12"/>
  <c r="C56" i="12"/>
  <c r="C57" i="12"/>
  <c r="C58" i="12"/>
  <c r="C59" i="12"/>
  <c r="C60" i="12"/>
  <c r="C61" i="12"/>
  <c r="C62" i="12"/>
  <c r="C63" i="12"/>
  <c r="C64" i="12"/>
  <c r="C65" i="12"/>
  <c r="C69" i="12"/>
  <c r="C74" i="12"/>
  <c r="E18" i="13"/>
  <c r="E27" i="13"/>
  <c r="A47" i="14"/>
  <c r="D47" i="14"/>
  <c r="A45" i="13"/>
  <c r="C45" i="13"/>
  <c r="D45" i="13"/>
  <c r="A44" i="12"/>
  <c r="D44" i="2"/>
  <c r="D58" i="14"/>
  <c r="E57" i="14" s="1"/>
  <c r="I28" i="14" s="1"/>
  <c r="E36" i="13"/>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9" i="15"/>
  <c r="C8" i="15"/>
  <c r="C9" i="15"/>
  <c r="C31" i="14"/>
  <c r="C32" i="14"/>
  <c r="C33" i="14"/>
  <c r="C34" i="14"/>
  <c r="C39" i="14"/>
  <c r="C40" i="14"/>
  <c r="C41" i="14"/>
  <c r="C42" i="14"/>
  <c r="C43" i="14"/>
  <c r="C48" i="14"/>
  <c r="C49" i="14"/>
  <c r="C19" i="13"/>
  <c r="C20" i="13"/>
  <c r="C21" i="13"/>
  <c r="C22" i="13"/>
  <c r="C27" i="13"/>
  <c r="C28" i="13"/>
  <c r="C29" i="13"/>
  <c r="C30" i="13"/>
  <c r="C31" i="13"/>
  <c r="C36" i="13"/>
  <c r="C37" i="13"/>
  <c r="C38" i="13"/>
  <c r="C39" i="13"/>
  <c r="C40" i="13"/>
  <c r="C41" i="13"/>
  <c r="C42" i="13"/>
  <c r="C43" i="13"/>
  <c r="C44" i="13"/>
  <c r="C46" i="13"/>
  <c r="C47" i="13"/>
  <c r="C48" i="13"/>
  <c r="C49" i="13"/>
  <c r="C50" i="13"/>
  <c r="C51" i="13"/>
  <c r="C52" i="13"/>
  <c r="C53" i="13"/>
  <c r="C54" i="13"/>
  <c r="C55" i="13"/>
  <c r="C56" i="13"/>
  <c r="C57" i="13"/>
  <c r="C58" i="13"/>
  <c r="C59" i="13"/>
  <c r="C60" i="13"/>
  <c r="C61" i="13"/>
  <c r="C62" i="13"/>
  <c r="C63" i="13"/>
  <c r="C64" i="13"/>
  <c r="C65" i="13"/>
  <c r="C66" i="13"/>
  <c r="C70" i="13"/>
  <c r="C75" i="13"/>
  <c r="E39" i="15"/>
  <c r="D38" i="15"/>
  <c r="A38" i="15"/>
  <c r="D37" i="15"/>
  <c r="A37" i="15"/>
  <c r="D36" i="15"/>
  <c r="A36" i="15"/>
  <c r="D35" i="15"/>
  <c r="A35" i="15"/>
  <c r="D34" i="15"/>
  <c r="A34" i="15"/>
  <c r="D33" i="15"/>
  <c r="A33" i="15"/>
  <c r="D32" i="15"/>
  <c r="A32" i="15"/>
  <c r="D31" i="15"/>
  <c r="A31" i="15"/>
  <c r="D30" i="15"/>
  <c r="A30" i="15"/>
  <c r="D29" i="15"/>
  <c r="A29" i="15"/>
  <c r="D28" i="15"/>
  <c r="A28" i="15"/>
  <c r="D27" i="15"/>
  <c r="A27" i="15"/>
  <c r="D26" i="15"/>
  <c r="A26" i="15"/>
  <c r="D25" i="15"/>
  <c r="A25" i="15"/>
  <c r="D24" i="15"/>
  <c r="A24" i="15"/>
  <c r="D23" i="15"/>
  <c r="A23" i="15"/>
  <c r="D22" i="15"/>
  <c r="A22" i="15"/>
  <c r="D21" i="15"/>
  <c r="A21" i="15"/>
  <c r="D20" i="15"/>
  <c r="A20" i="15"/>
  <c r="D19" i="15"/>
  <c r="A19" i="15"/>
  <c r="D18" i="15"/>
  <c r="A18" i="15"/>
  <c r="D17" i="15"/>
  <c r="A17" i="15"/>
  <c r="D16" i="15"/>
  <c r="A16" i="15"/>
  <c r="D15" i="15"/>
  <c r="A15" i="15"/>
  <c r="D14" i="15"/>
  <c r="A14" i="15"/>
  <c r="D13" i="15"/>
  <c r="A13" i="15"/>
  <c r="D12" i="15"/>
  <c r="A12" i="15"/>
  <c r="D11" i="15"/>
  <c r="A11" i="15"/>
  <c r="D10" i="15"/>
  <c r="A10" i="15"/>
  <c r="D9" i="15"/>
  <c r="A9" i="15"/>
  <c r="D8" i="15"/>
  <c r="A8" i="15"/>
  <c r="D26" i="14"/>
  <c r="E25" i="14" s="1"/>
  <c r="I5" i="14" s="1"/>
  <c r="D46" i="14"/>
  <c r="A46" i="14"/>
  <c r="D45" i="14"/>
  <c r="A45" i="14"/>
  <c r="D44" i="14"/>
  <c r="A44" i="14"/>
  <c r="D43" i="14"/>
  <c r="A43" i="14"/>
  <c r="D42" i="14"/>
  <c r="A42" i="14"/>
  <c r="D41" i="14"/>
  <c r="A41" i="14"/>
  <c r="D40" i="14"/>
  <c r="A40" i="14"/>
  <c r="E39" i="14"/>
  <c r="E49" i="14" s="1"/>
  <c r="D38" i="14"/>
  <c r="A38" i="14"/>
  <c r="D37" i="14"/>
  <c r="A37" i="14"/>
  <c r="D36" i="14"/>
  <c r="A36" i="14"/>
  <c r="D35" i="14"/>
  <c r="A35" i="14"/>
  <c r="D34" i="14"/>
  <c r="A34" i="14"/>
  <c r="D33" i="14"/>
  <c r="A33" i="14"/>
  <c r="D32" i="14"/>
  <c r="A32" i="14"/>
  <c r="D31" i="14"/>
  <c r="A31" i="14"/>
  <c r="E18" i="14"/>
  <c r="C18" i="14"/>
  <c r="D17" i="14"/>
  <c r="A17" i="14"/>
  <c r="D16" i="14"/>
  <c r="A16" i="14"/>
  <c r="D15" i="14"/>
  <c r="C15" i="14"/>
  <c r="A15" i="14"/>
  <c r="D14" i="14"/>
  <c r="C14" i="14"/>
  <c r="A14" i="14"/>
  <c r="D13" i="14"/>
  <c r="C13" i="14"/>
  <c r="A13" i="14"/>
  <c r="D12" i="14"/>
  <c r="C12" i="14"/>
  <c r="A12" i="14"/>
  <c r="D11" i="14"/>
  <c r="C11" i="14"/>
  <c r="A11" i="14"/>
  <c r="D10" i="14"/>
  <c r="C10" i="14"/>
  <c r="A10" i="14"/>
  <c r="D9" i="14"/>
  <c r="C9" i="14"/>
  <c r="A9" i="14"/>
  <c r="D8" i="14"/>
  <c r="C8" i="14"/>
  <c r="D69" i="13"/>
  <c r="D68" i="13"/>
  <c r="D67" i="13"/>
  <c r="D66" i="13"/>
  <c r="D65" i="13"/>
  <c r="D64" i="13"/>
  <c r="D63" i="13"/>
  <c r="D62" i="13"/>
  <c r="D61" i="13"/>
  <c r="D60" i="13"/>
  <c r="D59" i="13"/>
  <c r="D58" i="13"/>
  <c r="D57" i="13"/>
  <c r="D56" i="13"/>
  <c r="D55" i="13"/>
  <c r="D54" i="13"/>
  <c r="D53" i="13"/>
  <c r="D52" i="13"/>
  <c r="D51" i="13"/>
  <c r="D50" i="13"/>
  <c r="D49" i="13"/>
  <c r="D48" i="13"/>
  <c r="D47" i="13"/>
  <c r="D46" i="13"/>
  <c r="D44" i="13"/>
  <c r="D43" i="13"/>
  <c r="D42" i="13"/>
  <c r="D41" i="13"/>
  <c r="D40" i="13"/>
  <c r="D39" i="13"/>
  <c r="D35" i="13"/>
  <c r="D34" i="13"/>
  <c r="D33" i="13"/>
  <c r="D32" i="13"/>
  <c r="D31" i="13"/>
  <c r="D30" i="13"/>
  <c r="D29" i="13"/>
  <c r="D28" i="13"/>
  <c r="D26" i="13"/>
  <c r="D25" i="13"/>
  <c r="D24" i="13"/>
  <c r="D23" i="13"/>
  <c r="D22" i="13"/>
  <c r="D21" i="13"/>
  <c r="D20" i="13"/>
  <c r="D19" i="13"/>
  <c r="D68" i="2"/>
  <c r="D67" i="2"/>
  <c r="D66" i="2"/>
  <c r="D65" i="2"/>
  <c r="D64" i="2"/>
  <c r="D63" i="2"/>
  <c r="D62" i="2"/>
  <c r="D61" i="2"/>
  <c r="D60" i="2"/>
  <c r="D59" i="2"/>
  <c r="D58" i="2"/>
  <c r="D57" i="2"/>
  <c r="D56" i="2"/>
  <c r="D55" i="2"/>
  <c r="D54" i="2"/>
  <c r="D53" i="2"/>
  <c r="D52" i="2"/>
  <c r="D51" i="2"/>
  <c r="D50" i="2"/>
  <c r="D49" i="2"/>
  <c r="D48" i="2"/>
  <c r="D47" i="2"/>
  <c r="D46" i="2"/>
  <c r="D45" i="2"/>
  <c r="D43" i="2"/>
  <c r="D42" i="2"/>
  <c r="D41" i="2"/>
  <c r="D40" i="2"/>
  <c r="D39" i="2"/>
  <c r="D38" i="2"/>
  <c r="D34" i="2"/>
  <c r="D33" i="2"/>
  <c r="D32" i="2"/>
  <c r="D31" i="2"/>
  <c r="D30" i="2"/>
  <c r="D29" i="2"/>
  <c r="D28" i="2"/>
  <c r="D27" i="2"/>
  <c r="D25" i="2"/>
  <c r="D24" i="2"/>
  <c r="D23" i="2"/>
  <c r="D22" i="2"/>
  <c r="D21" i="2"/>
  <c r="D20" i="2"/>
  <c r="D19" i="2"/>
  <c r="D18" i="2"/>
  <c r="D9" i="13"/>
  <c r="D10" i="13"/>
  <c r="D11" i="13"/>
  <c r="D12" i="13"/>
  <c r="D13" i="13"/>
  <c r="D14" i="13"/>
  <c r="D15" i="13"/>
  <c r="D16" i="13"/>
  <c r="D17" i="13"/>
  <c r="D8" i="2"/>
  <c r="D9" i="2"/>
  <c r="D10" i="2"/>
  <c r="D11" i="2"/>
  <c r="D12" i="2"/>
  <c r="D13" i="2"/>
  <c r="D14" i="2"/>
  <c r="D15" i="2"/>
  <c r="D16" i="2"/>
  <c r="D8" i="13"/>
  <c r="D7" i="2"/>
  <c r="E70" i="13"/>
  <c r="A69" i="13"/>
  <c r="A68" i="13"/>
  <c r="A67" i="13"/>
  <c r="A66" i="13"/>
  <c r="A65" i="13"/>
  <c r="A64" i="13"/>
  <c r="A63" i="13"/>
  <c r="A62" i="13"/>
  <c r="A61" i="13"/>
  <c r="A60" i="13"/>
  <c r="A59" i="13"/>
  <c r="A58" i="13"/>
  <c r="A57" i="13"/>
  <c r="A56" i="13"/>
  <c r="A55" i="13"/>
  <c r="A54" i="13"/>
  <c r="A53" i="13"/>
  <c r="I52" i="2"/>
  <c r="A52" i="13"/>
  <c r="A51" i="13"/>
  <c r="A50" i="13"/>
  <c r="A49" i="13"/>
  <c r="A48" i="13"/>
  <c r="A47" i="13"/>
  <c r="A46" i="13"/>
  <c r="A44" i="13"/>
  <c r="A43" i="13"/>
  <c r="A42" i="13"/>
  <c r="I41" i="2"/>
  <c r="A41" i="13"/>
  <c r="A40" i="13"/>
  <c r="A39" i="13"/>
  <c r="A35" i="13"/>
  <c r="A34" i="13"/>
  <c r="A33" i="13"/>
  <c r="A32" i="13"/>
  <c r="A31" i="13"/>
  <c r="A30" i="13"/>
  <c r="A29" i="13"/>
  <c r="A28" i="13"/>
  <c r="A26" i="13"/>
  <c r="A25" i="13"/>
  <c r="A24" i="13"/>
  <c r="A23" i="13"/>
  <c r="A22" i="13"/>
  <c r="A21" i="13"/>
  <c r="A20" i="13"/>
  <c r="A19" i="13"/>
  <c r="C18" i="13"/>
  <c r="A17" i="13"/>
  <c r="A16" i="13"/>
  <c r="C15" i="13"/>
  <c r="A15" i="13"/>
  <c r="C14" i="13"/>
  <c r="A14" i="13"/>
  <c r="C13" i="13"/>
  <c r="A13" i="13"/>
  <c r="C12" i="13"/>
  <c r="A12" i="13"/>
  <c r="C11" i="13"/>
  <c r="A11" i="13"/>
  <c r="C10" i="13"/>
  <c r="A10" i="13"/>
  <c r="C9" i="13"/>
  <c r="A9" i="13"/>
  <c r="C8" i="13"/>
  <c r="A8" i="13"/>
  <c r="G35" i="12"/>
  <c r="G36" i="12" s="1"/>
  <c r="A38" i="12"/>
  <c r="A39" i="12"/>
  <c r="A40" i="12"/>
  <c r="A41" i="12"/>
  <c r="A42" i="12"/>
  <c r="A43" i="12"/>
  <c r="A45" i="12"/>
  <c r="A46" i="12"/>
  <c r="A47" i="12"/>
  <c r="A48" i="12"/>
  <c r="A49" i="12"/>
  <c r="A50" i="12"/>
  <c r="A51" i="12"/>
  <c r="A52" i="12"/>
  <c r="A53" i="12"/>
  <c r="A54" i="12"/>
  <c r="A55" i="12"/>
  <c r="A56" i="12"/>
  <c r="A57" i="12"/>
  <c r="A58" i="12"/>
  <c r="A59" i="12"/>
  <c r="A60" i="12"/>
  <c r="A61" i="12"/>
  <c r="A62" i="12"/>
  <c r="A63" i="12"/>
  <c r="A64" i="12"/>
  <c r="A65" i="12"/>
  <c r="A66" i="12"/>
  <c r="A67" i="12"/>
  <c r="A68" i="12"/>
  <c r="I40" i="2"/>
  <c r="I59" i="2"/>
  <c r="I68" i="2"/>
  <c r="I50" i="2"/>
  <c r="I61" i="2"/>
  <c r="I64" i="2"/>
  <c r="I56" i="2"/>
  <c r="I57" i="2"/>
  <c r="I54" i="2"/>
  <c r="I42" i="2"/>
  <c r="I45" i="2"/>
  <c r="I47" i="2"/>
  <c r="I46" i="2"/>
  <c r="I65" i="2"/>
  <c r="I63" i="2"/>
  <c r="I43" i="2"/>
  <c r="I66" i="2"/>
  <c r="I48" i="2"/>
  <c r="I51" i="2"/>
  <c r="I62" i="2"/>
  <c r="I55" i="2"/>
  <c r="H69" i="12"/>
  <c r="I44" i="2"/>
  <c r="I60" i="2"/>
  <c r="I67" i="2"/>
  <c r="I53" i="2"/>
  <c r="I58" i="2"/>
  <c r="E69" i="2"/>
  <c r="G17" i="12"/>
  <c r="G69" i="12"/>
  <c r="F17" i="12"/>
  <c r="F35" i="12"/>
  <c r="E50" i="14" l="1"/>
  <c r="G57" i="9"/>
  <c r="F58" i="9"/>
  <c r="E58" i="9"/>
  <c r="D58" i="9"/>
  <c r="C58" i="9"/>
  <c r="E56" i="14"/>
  <c r="H28" i="14" s="1"/>
  <c r="H33" i="14" s="1"/>
  <c r="H69" i="2"/>
  <c r="G37" i="12"/>
  <c r="G70" i="12" s="1"/>
  <c r="I41" i="14"/>
  <c r="I40" i="14"/>
  <c r="I42" i="14"/>
  <c r="I43" i="14"/>
  <c r="I44" i="14"/>
  <c r="I45" i="14"/>
  <c r="I46" i="14"/>
  <c r="I47" i="14"/>
  <c r="I48" i="14"/>
  <c r="E55" i="14"/>
  <c r="G28" i="14" s="1"/>
  <c r="G45" i="14" s="1"/>
  <c r="E22" i="14"/>
  <c r="F5" i="14" s="1"/>
  <c r="E24" i="14"/>
  <c r="H5" i="14" s="1"/>
  <c r="H12" i="14" s="1"/>
  <c r="E23" i="14"/>
  <c r="G5" i="14" s="1"/>
  <c r="G11" i="14" s="1"/>
  <c r="E37" i="13"/>
  <c r="E38" i="13" s="1"/>
  <c r="I36" i="14"/>
  <c r="I31" i="14"/>
  <c r="I32" i="14"/>
  <c r="I33" i="14"/>
  <c r="I34" i="14"/>
  <c r="I37" i="14"/>
  <c r="I38" i="14"/>
  <c r="I35" i="14"/>
  <c r="E54" i="14"/>
  <c r="F28" i="14" s="1"/>
  <c r="I8" i="14"/>
  <c r="I12" i="14"/>
  <c r="I13" i="14"/>
  <c r="I16" i="14"/>
  <c r="I10" i="14"/>
  <c r="I11" i="14"/>
  <c r="I14" i="14"/>
  <c r="I15" i="14"/>
  <c r="I17" i="14"/>
  <c r="I9" i="14"/>
  <c r="E36" i="12"/>
  <c r="E37" i="12" s="1"/>
  <c r="E70" i="12" s="1"/>
  <c r="I69" i="2"/>
  <c r="H43" i="14" l="1"/>
  <c r="H36" i="14"/>
  <c r="G13" i="14"/>
  <c r="G12" i="14"/>
  <c r="H41" i="14"/>
  <c r="H46" i="14"/>
  <c r="H31" i="14"/>
  <c r="H45" i="14"/>
  <c r="H35" i="14"/>
  <c r="H40" i="14"/>
  <c r="H42" i="14"/>
  <c r="H38" i="14"/>
  <c r="F25" i="12" s="1"/>
  <c r="H25" i="12" s="1"/>
  <c r="H44" i="14"/>
  <c r="G58" i="9"/>
  <c r="E8" i="11"/>
  <c r="C8" i="11"/>
  <c r="H34" i="14"/>
  <c r="G37" i="14"/>
  <c r="G32" i="14"/>
  <c r="G34" i="14"/>
  <c r="G33" i="14"/>
  <c r="H37" i="14"/>
  <c r="H47" i="14"/>
  <c r="G15" i="14"/>
  <c r="G17" i="14"/>
  <c r="G10" i="14"/>
  <c r="G9" i="14"/>
  <c r="G14" i="14"/>
  <c r="G8" i="14"/>
  <c r="G16" i="14"/>
  <c r="H16" i="14"/>
  <c r="H32" i="14"/>
  <c r="E71" i="13"/>
  <c r="G41" i="14"/>
  <c r="G38" i="14"/>
  <c r="G31" i="14"/>
  <c r="G47" i="14"/>
  <c r="G43" i="14"/>
  <c r="G46" i="14"/>
  <c r="G35" i="14"/>
  <c r="G42" i="14"/>
  <c r="G36" i="14"/>
  <c r="G40" i="14"/>
  <c r="G44" i="14"/>
  <c r="H13" i="14"/>
  <c r="H14" i="14"/>
  <c r="H11" i="14"/>
  <c r="H9" i="14"/>
  <c r="H10" i="14"/>
  <c r="H17" i="14"/>
  <c r="H8" i="14"/>
  <c r="E26" i="14"/>
  <c r="H15" i="14"/>
  <c r="E58" i="14"/>
  <c r="I39" i="14"/>
  <c r="F10" i="14"/>
  <c r="H9" i="12" s="1"/>
  <c r="I9" i="2" s="1"/>
  <c r="F8" i="14"/>
  <c r="F11" i="14"/>
  <c r="H10" i="12" s="1"/>
  <c r="I10" i="2" s="1"/>
  <c r="F15" i="14"/>
  <c r="F16" i="14"/>
  <c r="H15" i="12" s="1"/>
  <c r="I15" i="2" s="1"/>
  <c r="F9" i="14"/>
  <c r="H8" i="12" s="1"/>
  <c r="I8" i="2" s="1"/>
  <c r="F17" i="14"/>
  <c r="H16" i="12" s="1"/>
  <c r="I16" i="2" s="1"/>
  <c r="F12" i="14"/>
  <c r="H11" i="12" s="1"/>
  <c r="I11" i="2" s="1"/>
  <c r="F13" i="14"/>
  <c r="F14" i="14"/>
  <c r="I18" i="14"/>
  <c r="F26" i="12" l="1"/>
  <c r="F36" i="12" s="1"/>
  <c r="F37" i="12" s="1"/>
  <c r="F70" i="12" s="1"/>
  <c r="D8" i="11" s="1"/>
  <c r="F25" i="2"/>
  <c r="F26" i="2" s="1"/>
  <c r="F36" i="2" s="1"/>
  <c r="F37" i="2" s="1"/>
  <c r="F70" i="2" s="1"/>
  <c r="H48" i="14"/>
  <c r="H39" i="14"/>
  <c r="G39" i="14"/>
  <c r="H18" i="14"/>
  <c r="G18" i="14"/>
  <c r="G48" i="14"/>
  <c r="H12" i="12"/>
  <c r="I12" i="2" s="1"/>
  <c r="H14" i="12"/>
  <c r="I14" i="2" s="1"/>
  <c r="H13" i="12"/>
  <c r="I13" i="2" s="1"/>
  <c r="I49" i="14"/>
  <c r="F36" i="14"/>
  <c r="H23" i="12" s="1"/>
  <c r="I23" i="2" s="1"/>
  <c r="F31" i="14"/>
  <c r="F42" i="14"/>
  <c r="H29" i="12" s="1"/>
  <c r="I29" i="2" s="1"/>
  <c r="F45" i="14"/>
  <c r="H32" i="12" s="1"/>
  <c r="I32" i="2" s="1"/>
  <c r="F34" i="14"/>
  <c r="H21" i="12" s="1"/>
  <c r="I21" i="2" s="1"/>
  <c r="F32" i="14"/>
  <c r="H19" i="12" s="1"/>
  <c r="I19" i="2" s="1"/>
  <c r="F43" i="14"/>
  <c r="H30" i="12" s="1"/>
  <c r="I30" i="2" s="1"/>
  <c r="F33" i="14"/>
  <c r="H20" i="12" s="1"/>
  <c r="I20" i="2" s="1"/>
  <c r="F40" i="14"/>
  <c r="F35" i="14"/>
  <c r="H22" i="12" s="1"/>
  <c r="I22" i="2" s="1"/>
  <c r="F41" i="14"/>
  <c r="H28" i="12" s="1"/>
  <c r="I28" i="2" s="1"/>
  <c r="F44" i="14"/>
  <c r="H31" i="12" s="1"/>
  <c r="I31" i="2" s="1"/>
  <c r="F37" i="14"/>
  <c r="H24" i="12" s="1"/>
  <c r="I24" i="2" s="1"/>
  <c r="F47" i="14"/>
  <c r="H34" i="12" s="1"/>
  <c r="I34" i="2" s="1"/>
  <c r="F38" i="14"/>
  <c r="F46" i="14"/>
  <c r="H33" i="12" s="1"/>
  <c r="I33" i="2" s="1"/>
  <c r="F18" i="14"/>
  <c r="H49" i="14" l="1"/>
  <c r="G71" i="2" s="1"/>
  <c r="G72" i="2" s="1"/>
  <c r="I25" i="2"/>
  <c r="G49" i="14"/>
  <c r="G50" i="14" s="1"/>
  <c r="H71" i="2"/>
  <c r="I50" i="14"/>
  <c r="E72" i="13"/>
  <c r="E73" i="13" s="1"/>
  <c r="F53" i="15" s="1"/>
  <c r="F39" i="14"/>
  <c r="F48" i="14"/>
  <c r="H26" i="2"/>
  <c r="H17" i="2"/>
  <c r="H50" i="14" l="1"/>
  <c r="G71" i="12"/>
  <c r="F49" i="14"/>
  <c r="F50" i="14" s="1"/>
  <c r="F71" i="12"/>
  <c r="F72" i="12" s="1"/>
  <c r="F51" i="15" s="1"/>
  <c r="F71" i="2"/>
  <c r="F72" i="2" s="1"/>
  <c r="E9" i="11"/>
  <c r="E17" i="11" s="1"/>
  <c r="G72" i="12"/>
  <c r="F52" i="15" s="1"/>
  <c r="H35" i="2"/>
  <c r="H36" i="2" s="1"/>
  <c r="H37" i="2" s="1"/>
  <c r="H70" i="2" s="1"/>
  <c r="H72" i="2" s="1"/>
  <c r="D9" i="11" l="1"/>
  <c r="D17" i="11" s="1"/>
  <c r="E71" i="2"/>
  <c r="I71" i="2" s="1"/>
  <c r="E71" i="12"/>
  <c r="E72" i="12" s="1"/>
  <c r="H18" i="12"/>
  <c r="H27" i="12"/>
  <c r="I7" i="2"/>
  <c r="H17" i="12"/>
  <c r="F50" i="15" l="1"/>
  <c r="H72" i="12"/>
  <c r="H71" i="12"/>
  <c r="C9" i="11"/>
  <c r="C17" i="11" s="1"/>
  <c r="H35" i="12"/>
  <c r="H26" i="12"/>
  <c r="I17" i="2"/>
  <c r="H36" i="12" l="1"/>
  <c r="H37" i="12" s="1"/>
  <c r="E26" i="2"/>
  <c r="I18" i="2"/>
  <c r="I26" i="2" s="1"/>
  <c r="E35" i="2"/>
  <c r="I27" i="2"/>
  <c r="I35" i="2" s="1"/>
  <c r="H70" i="12" l="1"/>
  <c r="I36" i="2"/>
  <c r="I37" i="2" s="1"/>
  <c r="I70" i="2" s="1"/>
  <c r="E36" i="2"/>
  <c r="E37" i="2" s="1"/>
  <c r="F54" i="15"/>
  <c r="G51" i="15" s="1"/>
  <c r="G5" i="15" s="1"/>
  <c r="E70" i="2" l="1"/>
  <c r="G52" i="15"/>
  <c r="H5" i="15" s="1"/>
  <c r="H34" i="15" s="1"/>
  <c r="G23" i="15"/>
  <c r="G14" i="15"/>
  <c r="G25" i="15"/>
  <c r="G15" i="15"/>
  <c r="G28" i="15"/>
  <c r="G27" i="15"/>
  <c r="G17" i="15"/>
  <c r="G16" i="15"/>
  <c r="G24" i="15"/>
  <c r="G29" i="15"/>
  <c r="G32" i="15"/>
  <c r="G33" i="15"/>
  <c r="G18" i="15"/>
  <c r="G19" i="15"/>
  <c r="G12" i="15"/>
  <c r="G36" i="15"/>
  <c r="G31" i="15"/>
  <c r="G20" i="15"/>
  <c r="G37" i="15"/>
  <c r="G35" i="15"/>
  <c r="G11" i="15"/>
  <c r="G21" i="15"/>
  <c r="G26" i="15"/>
  <c r="G8" i="15"/>
  <c r="G38" i="15"/>
  <c r="G30" i="15"/>
  <c r="G9" i="15"/>
  <c r="G10" i="15"/>
  <c r="G13" i="15"/>
  <c r="G34" i="15"/>
  <c r="G22" i="15"/>
  <c r="G50" i="15"/>
  <c r="G53" i="15"/>
  <c r="I5" i="15" s="1"/>
  <c r="E72" i="2" l="1"/>
  <c r="I72" i="2" s="1"/>
  <c r="H28" i="15"/>
  <c r="H38" i="15"/>
  <c r="H33" i="15"/>
  <c r="H31" i="15"/>
  <c r="H35" i="15"/>
  <c r="H25" i="15"/>
  <c r="H19" i="15"/>
  <c r="H16" i="15"/>
  <c r="H23" i="15"/>
  <c r="H17" i="15"/>
  <c r="H30" i="15"/>
  <c r="H21" i="15"/>
  <c r="H32" i="15"/>
  <c r="H27" i="15"/>
  <c r="H13" i="15"/>
  <c r="H26" i="15"/>
  <c r="H22" i="15"/>
  <c r="H12" i="15"/>
  <c r="H8" i="15"/>
  <c r="H9" i="15"/>
  <c r="H11" i="15"/>
  <c r="H24" i="15"/>
  <c r="H14" i="15"/>
  <c r="H29" i="15"/>
  <c r="H36" i="15"/>
  <c r="H37" i="15"/>
  <c r="H15" i="15"/>
  <c r="H20" i="15"/>
  <c r="H10" i="15"/>
  <c r="H18" i="15"/>
  <c r="F5" i="15"/>
  <c r="G54" i="15"/>
  <c r="G39" i="15"/>
  <c r="F73" i="12" s="1"/>
  <c r="F74" i="12" s="1"/>
  <c r="I9" i="15"/>
  <c r="I14" i="15"/>
  <c r="I25" i="15"/>
  <c r="I27" i="15"/>
  <c r="I8" i="15"/>
  <c r="I16" i="15"/>
  <c r="I11" i="15"/>
  <c r="I31" i="15"/>
  <c r="I28" i="15"/>
  <c r="I29" i="15"/>
  <c r="I33" i="15"/>
  <c r="I37" i="15"/>
  <c r="I20" i="15"/>
  <c r="I36" i="15"/>
  <c r="I18" i="15"/>
  <c r="I26" i="15"/>
  <c r="I23" i="15"/>
  <c r="I30" i="15"/>
  <c r="I32" i="15"/>
  <c r="I17" i="15"/>
  <c r="I22" i="15"/>
  <c r="I35" i="15"/>
  <c r="I12" i="15"/>
  <c r="I19" i="15"/>
  <c r="I15" i="15"/>
  <c r="I10" i="15"/>
  <c r="I24" i="15"/>
  <c r="I21" i="15"/>
  <c r="I38" i="15"/>
  <c r="I34" i="15"/>
  <c r="I13" i="15"/>
  <c r="H39" i="15" l="1"/>
  <c r="I39" i="15"/>
  <c r="E74" i="13" s="1"/>
  <c r="E75" i="13" s="1"/>
  <c r="F19" i="15"/>
  <c r="F11" i="15"/>
  <c r="F22" i="15"/>
  <c r="F10" i="15"/>
  <c r="F26" i="15"/>
  <c r="F33" i="15"/>
  <c r="F25" i="15"/>
  <c r="F38" i="15"/>
  <c r="F12" i="15"/>
  <c r="F27" i="15"/>
  <c r="F20" i="15"/>
  <c r="F31" i="15"/>
  <c r="F21" i="15"/>
  <c r="F14" i="15"/>
  <c r="F29" i="15"/>
  <c r="F28" i="15"/>
  <c r="F36" i="15"/>
  <c r="F35" i="15"/>
  <c r="F15" i="15"/>
  <c r="F8" i="15"/>
  <c r="F37" i="15"/>
  <c r="F13" i="15"/>
  <c r="F34" i="15"/>
  <c r="F9" i="15"/>
  <c r="F30" i="15"/>
  <c r="F24" i="15"/>
  <c r="F18" i="15"/>
  <c r="F32" i="15"/>
  <c r="F16" i="15"/>
  <c r="F23" i="15"/>
  <c r="F17" i="15"/>
  <c r="G73" i="12" l="1"/>
  <c r="G74" i="12" s="1"/>
  <c r="E18" i="11"/>
  <c r="H73" i="2"/>
  <c r="H74" i="2" s="1"/>
  <c r="F73" i="2"/>
  <c r="F74" i="2" s="1"/>
  <c r="F39" i="15"/>
  <c r="E73" i="12" s="1"/>
  <c r="C18" i="11" s="1"/>
  <c r="G73" i="2" l="1"/>
  <c r="G74" i="2" s="1"/>
  <c r="H73" i="12"/>
  <c r="E74" i="12"/>
  <c r="D18" i="11"/>
  <c r="D19" i="11" s="1"/>
  <c r="D23" i="11" s="1"/>
  <c r="E19" i="11"/>
  <c r="E23" i="11" s="1"/>
  <c r="E73" i="2"/>
  <c r="C31" i="24" l="1"/>
  <c r="E12" i="25"/>
  <c r="E35" i="25" s="1"/>
  <c r="C30" i="24"/>
  <c r="D12" i="25"/>
  <c r="D35" i="25" s="1"/>
  <c r="E12" i="22"/>
  <c r="E35" i="22" s="1"/>
  <c r="D12" i="22"/>
  <c r="D35" i="22" s="1"/>
  <c r="E26" i="11"/>
  <c r="E28" i="11" s="1"/>
  <c r="E30" i="11" s="1"/>
  <c r="D26" i="11"/>
  <c r="D28" i="11" s="1"/>
  <c r="D30" i="11" s="1"/>
  <c r="E74" i="2"/>
  <c r="I74" i="2" s="1"/>
  <c r="C56" i="24" s="1"/>
  <c r="I73" i="2"/>
  <c r="H74" i="12"/>
  <c r="C57" i="24" s="1"/>
  <c r="D33" i="25" l="1"/>
  <c r="D69" i="25" s="1"/>
  <c r="D86" i="25" s="1"/>
  <c r="D34" i="25"/>
  <c r="D70" i="25" s="1"/>
  <c r="D87" i="25" s="1"/>
  <c r="D32" i="25"/>
  <c r="D68" i="25" s="1"/>
  <c r="D85" i="25" s="1"/>
  <c r="D30" i="25"/>
  <c r="D31" i="25"/>
  <c r="D67" i="25" s="1"/>
  <c r="D84" i="25" s="1"/>
  <c r="E32" i="25"/>
  <c r="E68" i="25" s="1"/>
  <c r="E85" i="25" s="1"/>
  <c r="E33" i="25"/>
  <c r="E69" i="25" s="1"/>
  <c r="E86" i="25" s="1"/>
  <c r="E30" i="25"/>
  <c r="E31" i="25"/>
  <c r="E67" i="25" s="1"/>
  <c r="E84" i="25" s="1"/>
  <c r="E34" i="25"/>
  <c r="E70" i="25" s="1"/>
  <c r="E87" i="25" s="1"/>
  <c r="C58" i="24"/>
  <c r="E34" i="22"/>
  <c r="E70" i="22" s="1"/>
  <c r="E93" i="22" s="1"/>
  <c r="E119" i="22" s="1"/>
  <c r="E31" i="22"/>
  <c r="E67" i="22" s="1"/>
  <c r="E90" i="22" s="1"/>
  <c r="E116" i="22" s="1"/>
  <c r="E32" i="22"/>
  <c r="E68" i="22" s="1"/>
  <c r="E91" i="22" s="1"/>
  <c r="E117" i="22" s="1"/>
  <c r="E33" i="22"/>
  <c r="E69" i="22" s="1"/>
  <c r="E92" i="22" s="1"/>
  <c r="E118" i="22" s="1"/>
  <c r="E30" i="22"/>
  <c r="D34" i="22"/>
  <c r="D70" i="22" s="1"/>
  <c r="D93" i="22" s="1"/>
  <c r="D119" i="22" s="1"/>
  <c r="D32" i="22"/>
  <c r="D68" i="22" s="1"/>
  <c r="D91" i="22" s="1"/>
  <c r="D117" i="22" s="1"/>
  <c r="D31" i="22"/>
  <c r="D67" i="22" s="1"/>
  <c r="D90" i="22" s="1"/>
  <c r="D116" i="22" s="1"/>
  <c r="D33" i="22"/>
  <c r="D69" i="22" s="1"/>
  <c r="D92" i="22" s="1"/>
  <c r="D118" i="22" s="1"/>
  <c r="D30" i="22"/>
  <c r="D36" i="25" l="1"/>
  <c r="E36" i="25"/>
  <c r="E66" i="25"/>
  <c r="D66" i="25"/>
  <c r="D66" i="22"/>
  <c r="E66" i="22"/>
  <c r="C19" i="11"/>
  <c r="C23" i="11" s="1"/>
  <c r="C12" i="25" s="1"/>
  <c r="C35" i="25" s="1"/>
  <c r="C66" i="2"/>
  <c r="C71" i="25" l="1"/>
  <c r="C88" i="25" s="1"/>
  <c r="C34" i="25"/>
  <c r="D83" i="25"/>
  <c r="C30" i="25"/>
  <c r="C31" i="25"/>
  <c r="C67" i="25" s="1"/>
  <c r="C84" i="25" s="1"/>
  <c r="C32" i="25"/>
  <c r="C68" i="25" s="1"/>
  <c r="C85" i="25" s="1"/>
  <c r="C33" i="25"/>
  <c r="C69" i="25" s="1"/>
  <c r="C86" i="25" s="1"/>
  <c r="C70" i="25"/>
  <c r="C87" i="25" s="1"/>
  <c r="E83" i="25"/>
  <c r="C29" i="24"/>
  <c r="E89" i="22"/>
  <c r="C26" i="11"/>
  <c r="C28" i="11" s="1"/>
  <c r="C30" i="11" s="1"/>
  <c r="C12" i="22"/>
  <c r="D89" i="22"/>
  <c r="C36" i="25" l="1"/>
  <c r="C35" i="22"/>
  <c r="C71" i="22" s="1"/>
  <c r="C94" i="22" s="1"/>
  <c r="C120" i="22" s="1"/>
  <c r="E71" i="25"/>
  <c r="D71" i="25"/>
  <c r="C66" i="25"/>
  <c r="C72" i="25" s="1"/>
  <c r="C34" i="22"/>
  <c r="C70" i="22" s="1"/>
  <c r="C93" i="22" s="1"/>
  <c r="C119" i="22" s="1"/>
  <c r="C33" i="22"/>
  <c r="C69" i="22" s="1"/>
  <c r="C92" i="22" s="1"/>
  <c r="C118" i="22" s="1"/>
  <c r="C32" i="22"/>
  <c r="C68" i="22" s="1"/>
  <c r="C91" i="22" s="1"/>
  <c r="C117" i="22" s="1"/>
  <c r="C31" i="22"/>
  <c r="C67" i="22" s="1"/>
  <c r="C90" i="22" s="1"/>
  <c r="C116" i="22" s="1"/>
  <c r="C30" i="22"/>
  <c r="D115" i="22"/>
  <c r="E115" i="22"/>
  <c r="E88" i="25" l="1"/>
  <c r="E89" i="25" s="1"/>
  <c r="E72" i="25"/>
  <c r="D88" i="25"/>
  <c r="D89" i="25" s="1"/>
  <c r="D72" i="25"/>
  <c r="E36" i="22"/>
  <c r="E71" i="22"/>
  <c r="D36" i="22"/>
  <c r="D71" i="22"/>
  <c r="C36" i="22"/>
  <c r="C83" i="25"/>
  <c r="C89" i="25" s="1"/>
  <c r="C66" i="22"/>
  <c r="C72" i="22" s="1"/>
  <c r="E72" i="22" l="1"/>
  <c r="E94" i="22"/>
  <c r="D72" i="22"/>
  <c r="D94" i="22"/>
  <c r="C89" i="22"/>
  <c r="C95" i="22" s="1"/>
  <c r="E95" i="22" l="1"/>
  <c r="E120" i="22"/>
  <c r="E121" i="22" s="1"/>
  <c r="D95" i="22"/>
  <c r="D120" i="22"/>
  <c r="D121" i="22" s="1"/>
  <c r="C115" i="22"/>
  <c r="C121" i="22" s="1"/>
</calcChain>
</file>

<file path=xl/sharedStrings.xml><?xml version="1.0" encoding="utf-8"?>
<sst xmlns="http://schemas.openxmlformats.org/spreadsheetml/2006/main" count="837" uniqueCount="349">
  <si>
    <t>GENERAL INFORMATION AND CERTIFICATION</t>
  </si>
  <si>
    <t>Variance</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</si>
  <si>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</si>
  <si>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</si>
  <si>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</si>
  <si>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</si>
  <si>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</si>
  <si>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</si>
  <si>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</si>
  <si>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</si>
  <si>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</si>
  <si>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Other - (Specify)</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</si>
  <si>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</si>
  <si>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</si>
  <si>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</si>
  <si>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</si>
  <si>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</si>
  <si>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</si>
  <si>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</si>
  <si>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</si>
  <si>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</si>
  <si>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</si>
  <si>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</si>
  <si>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</si>
  <si>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</si>
  <si>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</si>
  <si>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</si>
  <si>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</si>
  <si>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</si>
  <si>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</si>
  <si>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</si>
  <si>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</si>
  <si>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</si>
  <si>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</si>
  <si>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</si>
  <si>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</si>
  <si>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</si>
  <si>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Total</t>
  </si>
  <si>
    <t>Description</t>
  </si>
  <si>
    <t>Total Hours to be Apportioned</t>
  </si>
  <si>
    <t>(A)</t>
  </si>
  <si>
    <t>Selection of Allocation Statistic:</t>
  </si>
  <si>
    <t>Cost Center</t>
  </si>
  <si>
    <t>Amount</t>
  </si>
  <si>
    <t>Administrative Chief</t>
  </si>
  <si>
    <t>Chief</t>
  </si>
  <si>
    <t>Fringe Benefits</t>
  </si>
  <si>
    <t>Line No.</t>
  </si>
  <si>
    <t>Account Number</t>
  </si>
  <si>
    <t>Total Expense</t>
  </si>
  <si>
    <t>Salaries</t>
  </si>
  <si>
    <t>Expense to be Apportioned</t>
  </si>
  <si>
    <t>** See Note Below</t>
  </si>
  <si>
    <t>**</t>
  </si>
  <si>
    <t>Total Hrs</t>
  </si>
  <si>
    <t>Factor</t>
  </si>
  <si>
    <t>Allocation Statistics for Administration and General Expense</t>
  </si>
  <si>
    <t>Accum Expense</t>
  </si>
  <si>
    <t>Fiscal Year Ended:</t>
  </si>
  <si>
    <t>Material variances may result in a rejection of this Cost Report submission.</t>
  </si>
  <si>
    <t>CHECK FIGURE</t>
  </si>
  <si>
    <t>Square Ft</t>
  </si>
  <si>
    <t>Other - Capital Related Costs</t>
  </si>
  <si>
    <t>Capital Related Allocation Statistics for Direct Service Cost Allocation</t>
  </si>
  <si>
    <t>Salaries/Benefits Allocation Statistics for Direct Service Cost Allocation</t>
  </si>
  <si>
    <t>Please identify the statistical basis for allocation on Schedules 4 and 5.</t>
  </si>
  <si>
    <t>Sch</t>
  </si>
  <si>
    <t>Line</t>
  </si>
  <si>
    <t>Allocation Basis</t>
  </si>
  <si>
    <t>Non-MTS Square Footage</t>
  </si>
  <si>
    <t>Any variation of the allocation statistic must be approved prior to implementation and documentation MUST be readily available for review.</t>
  </si>
  <si>
    <t>Non-MTS Salaries</t>
  </si>
  <si>
    <t>MTS Salaries</t>
  </si>
  <si>
    <t>Total Square Feet to be Apportioned</t>
  </si>
  <si>
    <t>SCHEDULE 1 - TOTAL EXPENSE</t>
  </si>
  <si>
    <t>SCHEDULE 4 - ALLOCATION OF CAPITAL RELATED AND SALARIES &amp; BENEFITS (CRSB) EXPENSE</t>
  </si>
  <si>
    <t>Contracted Services - MTS Billing</t>
  </si>
  <si>
    <t xml:space="preserve">Contracted Services - MTS  </t>
  </si>
  <si>
    <t>Please identify all contracting arrangements noted on Schedules 1, 2, and 3.</t>
  </si>
  <si>
    <t>Contract Arrangements</t>
  </si>
  <si>
    <t xml:space="preserve">Total </t>
  </si>
  <si>
    <t>Total Other Revenue</t>
  </si>
  <si>
    <t>A</t>
  </si>
  <si>
    <t>B</t>
  </si>
  <si>
    <t>C</t>
  </si>
  <si>
    <t>In most cases, when an Indirect Cost Factor is being applied, there should be no Administration &amp; General cost allocated.</t>
  </si>
  <si>
    <t>Air</t>
  </si>
  <si>
    <t>Ground</t>
  </si>
  <si>
    <t>Water</t>
  </si>
  <si>
    <t>Total Other Revenue from Medicaid Managed Care Transports</t>
  </si>
  <si>
    <t>Total Transports</t>
  </si>
  <si>
    <t>Expenses to be Apportioned</t>
  </si>
  <si>
    <t>SCHEDULE 6 - REVENUE / FUNDING SOURCES</t>
  </si>
  <si>
    <t>SCHEDULE 8 - NOTES</t>
  </si>
  <si>
    <t>If an Indirect Cost Factor is being applied on Sch 7 the Administration &amp; General cost allocation will not be applied</t>
  </si>
  <si>
    <t>(B)</t>
  </si>
  <si>
    <t>SCHEDULE 5 - ALLOCATION OF ADMINISTRATIVE &amp; GENERAL</t>
  </si>
  <si>
    <t>Provider Name:</t>
  </si>
  <si>
    <t xml:space="preserve">Provider Name: </t>
  </si>
  <si>
    <t>Fiscal Year Ended</t>
  </si>
  <si>
    <t>Yes</t>
  </si>
  <si>
    <t>No</t>
  </si>
  <si>
    <t>Sch 2, Col 1</t>
  </si>
  <si>
    <t>Sch 2, Col 2</t>
  </si>
  <si>
    <t>Sch 2, Col 3</t>
  </si>
  <si>
    <t>Sch 3, Col 1</t>
  </si>
  <si>
    <t>Total Medicaid FFS Revenue from Transports (To Sch 7, Line 10)</t>
  </si>
  <si>
    <t>That I have read the above statement regarding misrepresentation or falsification of information and that I have examined the accompanying cost report and that to the best of my knowledge and belief, it is a true, correct, and complete statement prepared from the books and records of the provider in accordance with the laws and regulations regarding this provision of health care services and that the services identified in this cost report were provided in compliance with such laws and regulations.</t>
  </si>
  <si>
    <t>2. National Provider Identification (NPI) for Ground EMTS:</t>
  </si>
  <si>
    <t>4. National Provider Identification (NPI) for Water EMTS:</t>
  </si>
  <si>
    <t>5. Doing Business As (DBA):</t>
  </si>
  <si>
    <t>6. Facility Business Phone:</t>
  </si>
  <si>
    <t>7. Fire District/ Agency/ Tribal Organization Street Address:</t>
  </si>
  <si>
    <t>8. City:</t>
  </si>
  <si>
    <t>9. Zip Code:</t>
  </si>
  <si>
    <t>10. Mailing Address - Street or P.O. Box  (if different):</t>
  </si>
  <si>
    <t>11. City:</t>
  </si>
  <si>
    <t>12. Zip Code:</t>
  </si>
  <si>
    <t>13. Name of Person Signing and Certifying Report:</t>
  </si>
  <si>
    <t>14. Report Contact Person:</t>
  </si>
  <si>
    <t>15. Phone Number:</t>
  </si>
  <si>
    <t>16. Mailing Address - Street or P. O. Box:</t>
  </si>
  <si>
    <t>17. City:</t>
  </si>
  <si>
    <t>18. State:</t>
  </si>
  <si>
    <t>19. Zip Code:</t>
  </si>
  <si>
    <t>21. Date of Change:</t>
  </si>
  <si>
    <t>22. Reporting Period Began:</t>
  </si>
  <si>
    <t>23. Reporting Period Ended:</t>
  </si>
  <si>
    <t>24. Net Cost of Ground Transports</t>
  </si>
  <si>
    <t>25. Net Cost of Air Transports</t>
  </si>
  <si>
    <t>26. Net Cost of Water Transports</t>
  </si>
  <si>
    <t>GRAND TOTAL (Lines 7, 14, and 43)</t>
  </si>
  <si>
    <t>MTS Ground Square Footage</t>
  </si>
  <si>
    <t>MTS Air Square Footage</t>
  </si>
  <si>
    <t>MTS Water Square Footage</t>
  </si>
  <si>
    <t>Hours Logged for MTS Ground Duty</t>
  </si>
  <si>
    <t>Hours Logged for MTS Air Duty</t>
  </si>
  <si>
    <t>Hours Logged for MTS Water Duty</t>
  </si>
  <si>
    <t>Hours Logged for NON-MTS Duty</t>
  </si>
  <si>
    <t>Other Medicaid Revenue</t>
  </si>
  <si>
    <t>Other AK Medicaid FFS Revenue (Specify)</t>
  </si>
  <si>
    <t>Direct Cost of MTS Services (Sch 2, Row 64)</t>
  </si>
  <si>
    <t>Grand Total of MTS Expense (Sum Lines 1 thru 4)</t>
  </si>
  <si>
    <t>1. Name of Fire Department / Agency / Tribal Organization:</t>
  </si>
  <si>
    <t>3. National Provider Identification (NPI) for Air EMTS:</t>
  </si>
  <si>
    <t>Total Direct and Allocated Costs (Lines 64 &amp; 65)</t>
  </si>
  <si>
    <t>Total Expense (Line 66 &amp; 67)</t>
  </si>
  <si>
    <t>Total Direct Costs (Lines 31 &amp; 63)</t>
  </si>
  <si>
    <t>Total Administrative &amp; General (Lines 32 thru 62)</t>
  </si>
  <si>
    <t>Total Capital Related, Salaries, and Fringe Benefits (Lines 11 &amp; 30)</t>
  </si>
  <si>
    <t>Total Salaries &amp; Fringe Benefits (Lines 20 &amp; 29)</t>
  </si>
  <si>
    <t>Subtotal Fringe Benefits (Lines 21 thru 28)</t>
  </si>
  <si>
    <t>Subtotal Salaries (Lines 12 thru 19)</t>
  </si>
  <si>
    <t>Total Capital Related (Lines 1 thru 10)</t>
  </si>
  <si>
    <t>AK Medicaid Title XIX Fee for Service (FFS) Revenue</t>
  </si>
  <si>
    <t>MTS Expense - Ground</t>
  </si>
  <si>
    <t>MTS Expense - Air</t>
  </si>
  <si>
    <t>MTS Expense - Water</t>
  </si>
  <si>
    <t>NON-MTS Expense</t>
  </si>
  <si>
    <t>Total MTS Direct Service (Lines 31 &amp; 63)</t>
  </si>
  <si>
    <t>SCHEDULE 3 - NON-MTS EXPENSE</t>
  </si>
  <si>
    <t>Total Non-MTS Direct Service (Lines 31 + 63)</t>
  </si>
  <si>
    <t>NON- MTS Allocation</t>
  </si>
  <si>
    <t>NON-MTS Allocation</t>
  </si>
  <si>
    <t>Accum. Direct &amp; CRSB Allocated Cost of MTS Ground Services (from Sch 2, Col 1, Row 66)</t>
  </si>
  <si>
    <t>Accum. Direct &amp; CRSB Allocated Cost of MTS Air Services (from Sch 2, Col 2, Row 66)</t>
  </si>
  <si>
    <t>Accum. Direct &amp; CRSB Allocated Cost of MTS Water Services (from Sch 2, Col 3, Row 66)</t>
  </si>
  <si>
    <t>Accumul. Direct &amp; CRSB Allocated Cost of Non-MTS Services (from Sch 3, Col 3, Row 66)</t>
  </si>
  <si>
    <t>Capital Related and Salaries &amp; Benefits (Sch 2, Row 65)</t>
  </si>
  <si>
    <r>
      <t>Administration &amp; Gen</t>
    </r>
    <r>
      <rPr>
        <sz val="12"/>
        <rFont val="Arial"/>
        <family val="2"/>
      </rPr>
      <t>eral Allocation (Sch 2, Row 67)</t>
    </r>
  </si>
  <si>
    <t>Medicaid Fee for Service (FFS) Revenue</t>
  </si>
  <si>
    <t>Net Cost of Medicaid FFS MTS Transports (Line 9 + Line 10)</t>
  </si>
  <si>
    <t>(C)</t>
  </si>
  <si>
    <t>(D)</t>
  </si>
  <si>
    <t>The Federal Medical Assistance Percentage (FMAP) for the interim payments will be the Title XIX FMAP. For the final settlement, each transport will be matched to its specific FMAP (Title XIX, Title XXI, Affordable Care Act Medicaid Expansion, Indian Health Services including tribal refinancing).</t>
  </si>
  <si>
    <t>SCHEDULE 7 - ESTIMATED  INTERIM SETTLEMENT CALCULATION</t>
  </si>
  <si>
    <t>Less: Total Medicaid FFS Revenue from MTS Transports  (Sch 6, Line 1)</t>
  </si>
  <si>
    <t>Final settlement will be calculated within 3 years of the submission of this cost report. The final settlement will utilize Schedule 10, which is department generated.</t>
  </si>
  <si>
    <t>SCHEDULE 9 - INTERNAL Interim Settlement</t>
  </si>
  <si>
    <t>THIS SCHEDULE IS COMPLETED BY THE DEPARTMENT OF HEALTH AND SOCIAL SERVICES.</t>
  </si>
  <si>
    <t>This schedule will be used to calculate the interim settlement. The Department will utilize the average cost per transport from the provider, and the fields below that are populated with data from the Medicaid Management Information System (MMIS) to calculate the interim payment.</t>
  </si>
  <si>
    <t>SCHEDULE 10 - INTERNAL Final Settlement</t>
  </si>
  <si>
    <t>Step 1:</t>
  </si>
  <si>
    <t>Report the average cost per MTS Transports from Schedule 7 of the AK SEMT Cost Report for ground, air, and water.</t>
  </si>
  <si>
    <t>Service</t>
  </si>
  <si>
    <t>Step 2</t>
  </si>
  <si>
    <t>Step 3:</t>
  </si>
  <si>
    <t>MEDICAID AGGREGATE COST FOR TRANSPORT</t>
  </si>
  <si>
    <t>AK Medicaid Title XIX</t>
  </si>
  <si>
    <t>AK Medicaid Title XXI</t>
  </si>
  <si>
    <t>AK Medicaid Medicaid Expansion</t>
  </si>
  <si>
    <t>Step 4:</t>
  </si>
  <si>
    <t>MEDICAID FFS REVENUE FROM TRANSPORTS</t>
  </si>
  <si>
    <t>AK Medicaid Title XXI FFS Revenue</t>
  </si>
  <si>
    <t>AK Medicaid Medicaid Expansion FFS Revenue</t>
  </si>
  <si>
    <t>Step 5:</t>
  </si>
  <si>
    <t>MEDICAID FFS THIRD PARTY LIABILITY (TPL) FROM TRANSPORTS</t>
  </si>
  <si>
    <t>AK Medicaid Title XIX FFS Third Party Liability (TPL) Revenue</t>
  </si>
  <si>
    <t>AK Medicaid Title XXI FFS TPL Revenue</t>
  </si>
  <si>
    <t>AK Medicaid Medicaid Expansion FFS TPL Revenue</t>
  </si>
  <si>
    <t>Step 6:</t>
  </si>
  <si>
    <t>MEDICAID FFS TOTAL MEDICAID COSTS TO BE SETTLED</t>
  </si>
  <si>
    <t>AK Medicaid Title XIX Total Medicaid costs to be settled</t>
  </si>
  <si>
    <t>AK Medicaid Title XXI Total Medicaid costs to be settled</t>
  </si>
  <si>
    <t>AK Medicaid Medicaid Expansion Total Medicaid costs to be settled</t>
  </si>
  <si>
    <t>Total Medicaid FFS MTS Ground Interim Payments</t>
  </si>
  <si>
    <t>Step 7:</t>
  </si>
  <si>
    <t>All interim payments will utilize the Title XIX FMAP.</t>
  </si>
  <si>
    <t>FMAP Description</t>
  </si>
  <si>
    <t xml:space="preserve">FMAP </t>
  </si>
  <si>
    <t>Step 8:</t>
  </si>
  <si>
    <t>This schedule will be used to calculate the final settlement. The Department will utilize the audited average cost per transport from the provider, and the fields below that are populated with data from the Medicaid Management Information System (MMIS) to calculate the final payment within 3 years of the submission of the cost report.</t>
  </si>
  <si>
    <t>MEDICAID FFS INTERIM PAYMENTS</t>
  </si>
  <si>
    <t>AK Medicaid Title XIX Interim Payments</t>
  </si>
  <si>
    <t>AK Medicaid Title XXI Interim Payments</t>
  </si>
  <si>
    <t>AK Medicaid Medicaid Expansion Interim Payments</t>
  </si>
  <si>
    <t>List the applicable FMAPs.</t>
  </si>
  <si>
    <t>Step 9:</t>
  </si>
  <si>
    <t xml:space="preserve">NON-MTS </t>
  </si>
  <si>
    <t>Ground MTS</t>
  </si>
  <si>
    <t>Air MTS</t>
  </si>
  <si>
    <t>Water MTS</t>
  </si>
  <si>
    <t>That I am the responsible person of this provider and that I am duly authorized to sign this certification for Schedules 1-8.</t>
  </si>
  <si>
    <t>That I acknowledge that the cost report (Schedules 1-8) and all supporting documentation are subject to review and audit by the Alaska Department of Health and Social Services.</t>
  </si>
  <si>
    <t>Average Cost per MTS Transports  (Line 5 / Line 7)</t>
  </si>
  <si>
    <t>Total Cost of Medicaid FFS MTS Transports (Line 6a X Line 8)</t>
  </si>
  <si>
    <t xml:space="preserve">AK MEDICAID SEMT COST REPORT </t>
  </si>
  <si>
    <t>Total Reported Expenses  From Sch 1, Col 5, Row 68)</t>
  </si>
  <si>
    <t>Total Reported Expenses (Sch 2, Col 4, Row 68 + Sch 3, Col 1, Row 68)</t>
  </si>
  <si>
    <t>SCHEDULE 2 - MEDICAL TRANSPORTATION SERVICES (MTS) EXPENSE</t>
  </si>
  <si>
    <t>Total Accumulated Direct Cost of MTS and NON-MTS Services</t>
  </si>
  <si>
    <t>20. Previous Name of Fire Department/ Agency/ Tribal Organization if Changed Since Previous Report:</t>
  </si>
  <si>
    <t>certify under penalty of perjury as follows that:</t>
  </si>
  <si>
    <t>Name of Fire Department/Agency</t>
  </si>
  <si>
    <t>Estimated FFS Interim EMTS Settlement. Amount may be adjusted based on percentage of net federal participation, percentage of Medicaid transports that are emergency Medical transports and additional State adjustments. Schedule 9 - which is completed by the Department will be utilized to calculate the interim payment. The amount of the estimated Interim EMTS Settlement may vary from interim settlement and the final settlement.</t>
  </si>
  <si>
    <t>That the expenditures claimed have not previously been, nor will be, claims at any other time to receive Federal Funds under Medicaid or any other program and were certified in accordance with OMB Circular A-97 and Medicare Provider Reimbursement Manual Pub 15-1.</t>
  </si>
  <si>
    <t>MTS Allocation - Ground</t>
  </si>
  <si>
    <t>MTS Allocation - Air</t>
  </si>
  <si>
    <t>MTS Allocation - Water</t>
  </si>
  <si>
    <r>
      <t>Allocated Administrative and General (</t>
    </r>
    <r>
      <rPr>
        <b/>
        <sz val="12"/>
        <color rgb="FF0070C0"/>
        <rFont val="Arial"/>
        <family val="2"/>
      </rPr>
      <t>From Sch 5</t>
    </r>
    <r>
      <rPr>
        <b/>
        <sz val="12"/>
        <rFont val="Arial"/>
        <family val="2"/>
      </rPr>
      <t>)</t>
    </r>
  </si>
  <si>
    <t>Sum Col's 1-4</t>
  </si>
  <si>
    <r>
      <t xml:space="preserve">Total MTS Expense </t>
    </r>
    <r>
      <rPr>
        <b/>
        <sz val="12"/>
        <color theme="3"/>
        <rFont val="Arial"/>
        <family val="2"/>
      </rPr>
      <t>(Sum Col 1-3)</t>
    </r>
  </si>
  <si>
    <t>Average cost per MTS transport</t>
  </si>
  <si>
    <t xml:space="preserve">Run a claims pull from the Medicaid Management Information System (MMIS) for the time period that matches the provider's cost report to be settled, excluding dual eligibles and dry runs. Make sure the claims pull isn't pulled until timely filing has passed. Categorize the number of transports by each Medicaid category that has a different Federal Medical Assistance Percentage (FMAP) such as Title XIX, Title XXI, BCC, Medicaid Expansion, and Medicaid Indian Health Services including services that have been tribally refinanced for non Indian Health Service providers in accordance with the State Health Official letter #16-002. </t>
  </si>
  <si>
    <t>MEDICAID FFS TRANSPORTS</t>
  </si>
  <si>
    <t>AK Medicaid Title XIX FFS Transports</t>
  </si>
  <si>
    <t>AK Medicaid Title XXI FFS Transports</t>
  </si>
  <si>
    <t>AK Medicaid BCC FFS Transports</t>
  </si>
  <si>
    <t>AK Medicaid Medicaid Expansion FFS Transports</t>
  </si>
  <si>
    <t>Total Medicaid FFS Transports</t>
  </si>
  <si>
    <t>Calculate the aggregate cost for transfers using the average cost per transfer in Step 1 multiplied by the transports from Step 2.</t>
  </si>
  <si>
    <t>AK Medicaid BCC</t>
  </si>
  <si>
    <t>Total Medicaid FFS Aggregate Cost for Transports</t>
  </si>
  <si>
    <t>Use the claims pull from Step 2. Categorize the revenue by each Medicaid category that has a different Federal Medical Assistance Percentage (FMAP) such as Title XIX, Title XXI, BCC, Medicaid Expansion, and Medicaid Indian Health Services including services that have been tribally refinanced for non Indian Health Service providers in accordance with the State Health Official letter #16-002.</t>
  </si>
  <si>
    <t>AK Medicaid BCC FFS Revenue</t>
  </si>
  <si>
    <t>Total Medicaid FFS Revenue</t>
  </si>
  <si>
    <t>Use the claims pull from Step 2. Categorize the Medicaid service Third Party Liability payments by each Medicaid category that has a different Federal Medical Assistance Percentage (FMAP) such as Title XIX, Title XXI, BCC, Medicaid Expansion, and Medicaid Indian Health Services including services that have been tribally refinanced for non Indian Health Service providers in accordance with the State Health Official letter #16-002.</t>
  </si>
  <si>
    <t>AK Medicaid BCC FFS TPL Revenue</t>
  </si>
  <si>
    <t>Total Medicaid FFS Third Party Liability Revenue</t>
  </si>
  <si>
    <t xml:space="preserve">Calculate the total Medicaid costs that have not been paid via any other method by taking the cost for transports from Step 3 and subtracting the FFS Revenue from Step 4 and subtracting the Third Party Liability Payments from Step 5. </t>
  </si>
  <si>
    <t>AK Medicaid BCC Total Medicaid costs to be settled</t>
  </si>
  <si>
    <t>Total Medicaid Costs to be Settled All Funds</t>
  </si>
  <si>
    <t>Calculate the Federal Medicaid costs to be settled for emergency transportation services by multipling the Total Medicaid costs to be settled from Step 6 by the FMAPs from Step 7.</t>
  </si>
  <si>
    <t>TOTAL FEDERAL MEDICAID COSTS TO BE SETTLED</t>
  </si>
  <si>
    <t>Federal Medicaid Costs to be Settled</t>
  </si>
  <si>
    <t>List any interim payments made for the SEMT program.</t>
  </si>
  <si>
    <t>AK Medicaid BCC Interim Payments</t>
  </si>
  <si>
    <t>Total Medicaid Interim Payments</t>
  </si>
  <si>
    <t>Step 10:</t>
  </si>
  <si>
    <t>Calculate the final federal supplmental payment by taking the federal Medicaid costs to be settled in Step 8 and removing the federal interim supplemental payments already paid.</t>
  </si>
  <si>
    <t>FEDERAL FUNDS MEDICAID FINAL SUPPLEMENTAL PAYMENT</t>
  </si>
  <si>
    <t>AK Medicaid Title XIX Final Supplemental Payment</t>
  </si>
  <si>
    <t>AK Medicaid Title XXI Final Supplemental Payment</t>
  </si>
  <si>
    <t>AK Medicaid BCC Final Supplemental Payment</t>
  </si>
  <si>
    <t>AK Medicaid Medicaid Expansion Final Supplemental Payment</t>
  </si>
  <si>
    <t xml:space="preserve">Air </t>
  </si>
  <si>
    <t xml:space="preserve">Run a claims pull from the Medicaid Management Information System (MMIS) for the time period that matches the provider's cost report to be settled, excluding dual eligibles and dry runs.  Categorize the number of transports by each Medicaid category that has a different Federal Medical Assistance Percentage (FMAP) such as Title XIX, Title XXI, BCC, Medicaid Expansion, and Medicaid Indian Health Services including services that have been tribally refinanced for non Indian Health Service providers in accordance with the State Health Official letter #16-002. </t>
  </si>
  <si>
    <t>Calculate the Federal Medicaid costs for interim payment for emergency transportation services by multipling the Total Medicaid costs to be settled for emergency transportation services from Step 6 by the FMAP from Step 7.</t>
  </si>
  <si>
    <t>FEDERAL MEDICAID COSTS INTERIM SETTLEMENT</t>
  </si>
  <si>
    <t>Federal Funds Interim Settlement</t>
  </si>
  <si>
    <r>
      <t>Federal Medical Assistance Percentage (FMAP) (</t>
    </r>
    <r>
      <rPr>
        <sz val="12"/>
        <color rgb="FFC00000"/>
        <rFont val="Arial"/>
        <family val="2"/>
      </rPr>
      <t>C</t>
    </r>
    <r>
      <rPr>
        <sz val="12"/>
        <color theme="1"/>
        <rFont val="Arial"/>
        <family val="2"/>
      </rPr>
      <t>)</t>
    </r>
  </si>
  <si>
    <r>
      <t xml:space="preserve">Estimated FFS Interim EMTS Settlement </t>
    </r>
    <r>
      <rPr>
        <sz val="12"/>
        <color indexed="10"/>
        <rFont val="Arial"/>
        <family val="2"/>
      </rPr>
      <t>(</t>
    </r>
    <r>
      <rPr>
        <sz val="12"/>
        <color rgb="FFC00000"/>
        <rFont val="Arial"/>
        <family val="2"/>
      </rPr>
      <t>B</t>
    </r>
    <r>
      <rPr>
        <sz val="12"/>
        <color indexed="10"/>
        <rFont val="Arial"/>
        <family val="2"/>
      </rPr>
      <t>)</t>
    </r>
  </si>
  <si>
    <t>Ground, Air, Water</t>
  </si>
  <si>
    <r>
      <t xml:space="preserve">Indirect Cost Factor Percentage </t>
    </r>
    <r>
      <rPr>
        <b/>
        <sz val="12"/>
        <color indexed="10"/>
        <rFont val="Arial"/>
        <family val="2"/>
      </rPr>
      <t>(A)</t>
    </r>
  </si>
  <si>
    <t>Indirect Cost Factor Based on MTS Services? (please use drop-down box to select Yes or No)</t>
  </si>
  <si>
    <t>If yes to 3a, this will show the calculated indirect costs.</t>
  </si>
  <si>
    <t>Average Cost per MTS Service - Direct Costs</t>
  </si>
  <si>
    <t>Average Cost per MTS Service - Indirect/Admin Costs</t>
  </si>
  <si>
    <t>6a</t>
  </si>
  <si>
    <t>6b</t>
  </si>
  <si>
    <t>3a</t>
  </si>
  <si>
    <t>3b</t>
  </si>
  <si>
    <t>3c</t>
  </si>
  <si>
    <t>Number of Medicaid-Fee-for-Service Transports</t>
  </si>
  <si>
    <t>Number of All other MTS Transports</t>
  </si>
  <si>
    <t>Item</t>
  </si>
  <si>
    <t>Information</t>
  </si>
  <si>
    <t>'Misrepresentation or falsification of any information contained in this cost report may be punishable by criminal, civil, and administrative action, fine, and/or imprisonment under federal law. Furthermore, if services identified in this report where provided or procured through the payment directly or indirectly of a kickback or where otherwise illegal, criminal, civil, and administrative action, fines and/or imprisonment may result.</t>
  </si>
  <si>
    <t>Certification by Officer or Administrator of the Fire Department / Agency / Tribal Organization</t>
  </si>
  <si>
    <t>Signature</t>
  </si>
  <si>
    <t>Title</t>
  </si>
  <si>
    <t>I,</t>
  </si>
  <si>
    <t>44.00</t>
  </si>
  <si>
    <t>Category</t>
  </si>
  <si>
    <t>Subtotal</t>
  </si>
  <si>
    <t>Subtotal Cap</t>
  </si>
  <si>
    <t>Subtotal Salaries</t>
  </si>
  <si>
    <t>Subtotal Fringe. Ben.</t>
  </si>
  <si>
    <t>Subtotal Salaries &amp; FB</t>
  </si>
  <si>
    <t>Subtotal Cap, Sal. &amp; FB</t>
  </si>
  <si>
    <t>Admin. &amp; General</t>
  </si>
  <si>
    <t>Subtotal Admin &amp; Gen.</t>
  </si>
  <si>
    <t>Total Direct Costs</t>
  </si>
  <si>
    <t>Allocated From Sch. 4</t>
  </si>
  <si>
    <t>Allocated From Sch. 5</t>
  </si>
  <si>
    <t>Date</t>
  </si>
  <si>
    <t>If yes to 3a, input Indirect Cost Factor</t>
  </si>
  <si>
    <t>Dates of Service of Medicaid Claims Used to Align FMAPs</t>
  </si>
  <si>
    <t>to</t>
  </si>
  <si>
    <r>
      <t>Est. Interim Federal Supplemental Payment (Line 11 X Line 12)</t>
    </r>
    <r>
      <rPr>
        <b/>
        <sz val="12"/>
        <color rgb="FFFF0000"/>
        <rFont val="Arial"/>
        <family val="2"/>
      </rPr>
      <t xml:space="preserve"> (D)</t>
    </r>
  </si>
  <si>
    <t>OTHER MEDICAID  REVENUE FROM TRANSPORTS</t>
  </si>
  <si>
    <t>OTHER REVENUE / FUNDING SOURCES</t>
  </si>
  <si>
    <t>Non-MTS Benefits</t>
  </si>
  <si>
    <t>MTS Benefits</t>
  </si>
  <si>
    <r>
      <t>Allocated Capital Related and Salaries Benefits (</t>
    </r>
    <r>
      <rPr>
        <b/>
        <sz val="12"/>
        <color rgb="FF0070C0"/>
        <rFont val="Arial"/>
        <family val="2"/>
      </rPr>
      <t>From Sch 4</t>
    </r>
    <r>
      <rPr>
        <b/>
        <sz val="12"/>
        <rFont val="Arial"/>
        <family val="2"/>
      </rPr>
      <t>)</t>
    </r>
  </si>
  <si>
    <r>
      <t>Allocated Capital Related &amp; Salaries Benefits (</t>
    </r>
    <r>
      <rPr>
        <b/>
        <sz val="12"/>
        <color rgb="FF0070C0"/>
        <rFont val="Arial"/>
        <family val="2"/>
      </rPr>
      <t>From Sch 4</t>
    </r>
    <r>
      <rPr>
        <b/>
        <sz val="12"/>
        <rFont val="Arial"/>
        <family val="2"/>
      </rPr>
      <t>)</t>
    </r>
  </si>
  <si>
    <t>I.H.S. Medicaid Expansion, including tribal refinancing</t>
  </si>
  <si>
    <t>I.H.S. Medicaid Expansion transports, including tribal refinancing</t>
  </si>
  <si>
    <t>AK Medicaid Indian Health Services (I.H.S.) Medicaid FFS Transports, including tribal refinancing</t>
  </si>
  <si>
    <t xml:space="preserve"> I.H.S. Medicaid Expansion, including tribal refinancing</t>
  </si>
  <si>
    <t>AK Medicaid Indian Health Services (I.H.S.) Medicaid , including tribal refinancing</t>
  </si>
  <si>
    <t xml:space="preserve"> I.H.S. Medicaid Expansion FFS Revenue, including tribal refinancing</t>
  </si>
  <si>
    <t>I.H.S. Medicaid Expansion FFS TPL Revenue, including tribal refinancing</t>
  </si>
  <si>
    <t>AK Medicaid Indian Health Services Medicaid (I.H.S.) FFS TPL Revenue, including tribal refinancing</t>
  </si>
  <si>
    <t xml:space="preserve"> I.H.S. Medicaid Expansion Total Medicaid costs to be settled, including tribal refinancing</t>
  </si>
  <si>
    <t>AK Medicaid Indian Health Services (I.H.S.) Medicaid costs to be settled, including tribal refinancing</t>
  </si>
  <si>
    <t>AK Medicaid Indian Health Services (I.H.S.) including tribal refinancing</t>
  </si>
  <si>
    <t>AK Medicaid Indian Health Services (I.H.S.) Medicaid, including tribal refinancing</t>
  </si>
  <si>
    <t>I.H.S. Medicaid Expansion FFS Revenue, including tribal refinancing</t>
  </si>
  <si>
    <t>AK Medicaid Indian Health Services Medicaid (I.H.S.), including tribal refinancing</t>
  </si>
  <si>
    <t>I.H.S. Medicaid Expansion Total Medicaid costs to be settled, including tribal refinancing</t>
  </si>
  <si>
    <t>I.H.S. Medicaid Expansion including tribal refinancing</t>
  </si>
  <si>
    <t>AK Medicaid Indian Health Services (I.H.S.), including tribal refinancing</t>
  </si>
  <si>
    <t>I.H.S. Medicaid Expansion Interim Payments, including tribal refinancing</t>
  </si>
  <si>
    <t>AK Medicaid Indian Health Services (I.H.S.) Medicaid Interim Payments, including tribal refinancing</t>
  </si>
  <si>
    <t>AK Medicaid Indian Health Services (I.H.S.) Medicaid FFS Revenue, including tribal refinancing</t>
  </si>
  <si>
    <t xml:space="preserve"> I.H.S. Medicaid Expansion Final Supplemental Payment, including tribal refinancing</t>
  </si>
  <si>
    <t>AK Medicaid Indian Health Services (I.H.S.) Medicaid Final Supplemental Payment, including tribal refinancing</t>
  </si>
  <si>
    <t>A text only version of this document is located on the SEMT Website - https://health.alaska.gov/Commissioner/Pages/RateReview/SEMT/default.aspx#documents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</si>
</sst>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0\)"/>
    <numFmt numFmtId="165" formatCode="m/d/yy;@"/>
    <numFmt numFmtId="166" formatCode="_(&quot;$&quot;* #,##0_);_(&quot;$&quot;* \(#,##0\);_(&quot;$&quot;* &quot;-&quot;??_);_(@_)"/>
    <numFmt numFmtId="167" formatCode="[$-409]mmmm\ d\,\ yyyy;@"/>
    <numFmt numFmtId="168" formatCode="0.0%"/>
    <numFmt numFmtId="169" formatCode="_(* #,##0_);_(* \(#,##0\);_(* &quot;-&quot;??_);_(@_)"/>
  </numFmts>
  <fonts count="40" x14ac:knownFonts="1">
    <font>
      <sz val="12"/>
      <color theme="1"/>
      <name val="Arial"/>
      <family val="2"/>
    </font>
    <font>
      <sz val="10"/>
      <name val="Arial"/>
      <family val="2"/>
    </font>
    <font>
      <b/>
      <sz val="10"/>
      <name val="Arial"/>
      <family val="2"/>
    </font>
    <font>
      <sz val="8"/>
      <name val="Arial"/>
      <family val="2"/>
    </font>
    <font>
      <b/>
      <sz val="8"/>
      <name val="Arial"/>
      <family val="2"/>
    </font>
    <font>
      <sz val="10"/>
      <name val="MS Sans Serif"/>
      <family val="2"/>
    </font>
    <font>
      <sz val="12"/>
      <color indexed="8"/>
      <name val="Arial"/>
      <family val="2"/>
    </font>
    <font>
      <sz val="8"/>
      <color indexed="8"/>
      <name val="Arial"/>
      <family val="2"/>
    </font>
    <font>
      <sz val="10"/>
      <color indexed="8"/>
      <name val="Arial"/>
      <family val="2"/>
    </font>
    <font>
      <b/>
      <sz val="9"/>
      <name val="Arial"/>
      <family val="2"/>
    </font>
    <font>
      <sz val="12"/>
      <color indexed="10"/>
      <name val="Arial"/>
      <family val="2"/>
    </font>
    <font>
      <b/>
      <sz val="12"/>
      <name val="Arial"/>
      <family val="2"/>
    </font>
    <font>
      <sz val="9"/>
      <name val="Arial"/>
      <family val="2"/>
    </font>
    <font>
      <sz val="12"/>
      <name val="Arial"/>
      <family val="2"/>
    </font>
    <font>
      <b/>
      <i/>
      <sz val="12"/>
      <name val="Arial"/>
      <family val="2"/>
    </font>
    <font>
      <b/>
      <u val="doubleAccounting"/>
      <sz val="12"/>
      <name val="Arial"/>
      <family val="2"/>
    </font>
    <font>
      <i/>
      <sz val="12"/>
      <name val="Arial"/>
      <family val="2"/>
    </font>
    <font>
      <b/>
      <i/>
      <u val="doubleAccounting"/>
      <sz val="12"/>
      <name val="Arial"/>
      <family val="2"/>
    </font>
    <font>
      <sz val="12"/>
      <color theme="1"/>
      <name val="Arial"/>
      <family val="2"/>
    </font>
    <font>
      <b/>
      <sz val="12"/>
      <color theme="1"/>
      <name val="Arial"/>
      <family val="2"/>
    </font>
    <font>
      <b/>
      <sz val="10"/>
      <color rgb="FFFF0000"/>
      <name val="Arial"/>
      <family val="2"/>
    </font>
    <font>
      <b/>
      <sz val="10"/>
      <color theme="1"/>
      <name val="Arial"/>
      <family val="2"/>
    </font>
    <font>
      <sz val="10"/>
      <color theme="1"/>
      <name val="Arial"/>
      <family val="2"/>
    </font>
    <font>
      <sz val="12"/>
      <color theme="0"/>
      <name val="Arial"/>
      <family val="2"/>
    </font>
    <font>
      <b/>
      <sz val="12"/>
      <color rgb="FFFF0000"/>
      <name val="Arial"/>
      <family val="2"/>
    </font>
    <font>
      <sz val="11"/>
      <color theme="1"/>
      <name val="Arial"/>
      <family val="2"/>
    </font>
    <font>
      <b/>
      <sz val="11"/>
      <color theme="1"/>
      <name val="Arial"/>
      <family val="2"/>
    </font>
    <font>
      <sz val="11"/>
      <name val="Arial"/>
      <family val="2"/>
    </font>
    <font>
      <b/>
      <sz val="11"/>
      <name val="Arial"/>
      <family val="2"/>
    </font>
    <font>
      <b/>
      <u/>
      <sz val="11"/>
      <color theme="1"/>
      <name val="Arial"/>
      <family val="2"/>
    </font>
    <font>
      <sz val="12"/>
      <color rgb="FFC00000"/>
      <name val="Arial"/>
      <family val="2"/>
    </font>
    <font>
      <b/>
      <u/>
      <sz val="11"/>
      <color rgb="FFC00000"/>
      <name val="Arial"/>
      <family val="2"/>
    </font>
    <font>
      <b/>
      <sz val="12"/>
      <color theme="3"/>
      <name val="Arial"/>
      <family val="2"/>
    </font>
    <font>
      <b/>
      <sz val="12"/>
      <color rgb="FF0070C0"/>
      <name val="Arial"/>
      <family val="2"/>
    </font>
    <font>
      <b/>
      <sz val="12"/>
      <color rgb="FFC00000"/>
      <name val="Arial"/>
      <family val="2"/>
    </font>
    <font>
      <b/>
      <sz val="12"/>
      <color indexed="8"/>
      <name val="Arial"/>
      <family val="2"/>
    </font>
    <font>
      <b/>
      <u/>
      <sz val="11"/>
      <color rgb="FFFF0000"/>
      <name val="Arial"/>
      <family val="2"/>
    </font>
    <font>
      <b/>
      <sz val="12"/>
      <color indexed="10"/>
      <name val="Arial"/>
      <family val="2"/>
    </font>
    <font>
      <i/>
      <sz val="11"/>
      <name val="Arial"/>
      <family val="2"/>
    </font>
    <font>
      <sz val="8"/>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1" fillId="0" borderId="0" applyProtection="0"/>
    <xf numFmtId="0" fontId="1" fillId="0" borderId="0"/>
    <xf numFmtId="0" fontId="5" fillId="0" borderId="0"/>
    <xf numFmtId="9" fontId="18" fillId="0" borderId="0" applyFont="0" applyFill="0" applyBorder="0" applyAlignment="0" applyProtection="0"/>
    <xf numFmtId="43" fontId="18" fillId="0" borderId="0" applyFont="0" applyFill="0" applyBorder="0" applyAlignment="0" applyProtection="0"/>
  </cellStyleXfs>
  <cellXfs count="375">
    <xf numFmtId="0" fontId="0" fillId="0" borderId="0" xfId="0"/>
    <xf numFmtId="0" fontId="7" fillId="0" borderId="0" xfId="0" applyFont="1"/>
    <xf numFmtId="0" fontId="0" fillId="0" borderId="0" xfId="0" applyAlignment="1">
      <alignment vertical="center" wrapText="1"/>
    </xf>
    <xf numFmtId="0" fontId="3" fillId="0" borderId="0" xfId="0" applyFont="1" applyAlignment="1">
      <alignment horizontal="left" vertical="center"/>
    </xf>
    <xf numFmtId="0" fontId="3" fillId="0" borderId="0" xfId="4" applyFont="1" applyAlignment="1">
      <alignment vertical="center"/>
    </xf>
    <xf numFmtId="0" fontId="1" fillId="0" borderId="0" xfId="6" applyFont="1" applyAlignment="1">
      <alignment vertical="center"/>
    </xf>
    <xf numFmtId="0" fontId="4" fillId="0" borderId="0" xfId="6" applyFont="1" applyAlignment="1">
      <alignment vertical="center"/>
    </xf>
    <xf numFmtId="0" fontId="4" fillId="0" borderId="0" xfId="6" applyFont="1" applyAlignment="1">
      <alignment horizontal="centerContinuous" vertical="center"/>
    </xf>
    <xf numFmtId="0" fontId="3" fillId="0" borderId="0" xfId="6" applyFont="1" applyAlignment="1">
      <alignment vertical="center"/>
    </xf>
    <xf numFmtId="0" fontId="4" fillId="0" borderId="0" xfId="6" applyFont="1" applyAlignment="1">
      <alignment horizontal="center" vertical="center"/>
    </xf>
    <xf numFmtId="0" fontId="3" fillId="0" borderId="0" xfId="6" applyFont="1" applyAlignment="1">
      <alignment horizontal="center" vertical="center"/>
    </xf>
    <xf numFmtId="0" fontId="3" fillId="0" borderId="0" xfId="6" applyFont="1" applyAlignment="1">
      <alignment horizontal="centerContinuous" vertical="center"/>
    </xf>
    <xf numFmtId="41" fontId="4" fillId="0" borderId="0" xfId="6" applyNumberFormat="1" applyFont="1" applyAlignment="1">
      <alignment horizontal="center" vertical="center"/>
    </xf>
    <xf numFmtId="41" fontId="4" fillId="0" borderId="0" xfId="6" applyNumberFormat="1" applyFont="1" applyAlignment="1">
      <alignment horizontal="centerContinuous" vertical="center"/>
    </xf>
    <xf numFmtId="41" fontId="3" fillId="0" borderId="0" xfId="6" applyNumberFormat="1" applyFont="1" applyAlignment="1">
      <alignment vertical="center"/>
    </xf>
    <xf numFmtId="41" fontId="3" fillId="0" borderId="0" xfId="6" applyNumberFormat="1" applyFont="1" applyAlignment="1">
      <alignment horizontal="centerContinuous" vertical="center"/>
    </xf>
    <xf numFmtId="41" fontId="3" fillId="0" borderId="0" xfId="6" applyNumberFormat="1" applyFont="1" applyAlignment="1">
      <alignment horizontal="center" vertical="center"/>
    </xf>
    <xf numFmtId="0" fontId="4" fillId="0" borderId="0" xfId="6" applyFont="1" applyAlignment="1">
      <alignment horizontal="right" vertical="center"/>
    </xf>
    <xf numFmtId="0" fontId="4" fillId="0" borderId="0" xfId="6" applyFont="1" applyAlignment="1">
      <alignment horizontal="center"/>
    </xf>
    <xf numFmtId="0" fontId="1" fillId="0" borderId="0" xfId="5" applyAlignment="1">
      <alignment vertical="center"/>
    </xf>
    <xf numFmtId="49" fontId="1" fillId="0" borderId="0" xfId="5" applyNumberFormat="1" applyAlignment="1">
      <alignment vertical="center"/>
    </xf>
    <xf numFmtId="0" fontId="3" fillId="0" borderId="0" xfId="5" applyFont="1" applyAlignment="1">
      <alignment vertical="center"/>
    </xf>
    <xf numFmtId="41" fontId="0" fillId="0" borderId="0" xfId="0" applyNumberFormat="1" applyAlignment="1">
      <alignment vertical="center"/>
    </xf>
    <xf numFmtId="0" fontId="0" fillId="0" borderId="0" xfId="0" applyAlignment="1">
      <alignment vertical="center"/>
    </xf>
    <xf numFmtId="0" fontId="2" fillId="0" borderId="0" xfId="6" applyFont="1" applyAlignment="1">
      <alignment horizontal="center" vertical="center"/>
    </xf>
    <xf numFmtId="0" fontId="22" fillId="0" borderId="0" xfId="0" applyFont="1" applyAlignment="1">
      <alignment vertical="center"/>
    </xf>
    <xf numFmtId="167" fontId="4" fillId="0" borderId="0" xfId="0" applyNumberFormat="1" applyFont="1" applyAlignment="1">
      <alignment vertical="center"/>
    </xf>
    <xf numFmtId="0" fontId="13" fillId="0" borderId="0" xfId="6" applyFont="1" applyAlignment="1">
      <alignment vertical="center"/>
    </xf>
    <xf numFmtId="41" fontId="1" fillId="0" borderId="0" xfId="6" applyNumberFormat="1" applyFont="1" applyAlignment="1">
      <alignment horizontal="right" vertical="center"/>
    </xf>
    <xf numFmtId="0" fontId="1" fillId="0" borderId="0" xfId="6" applyFont="1" applyAlignment="1">
      <alignment horizontal="center" vertical="center"/>
    </xf>
    <xf numFmtId="0" fontId="13" fillId="0" borderId="0" xfId="6" applyFont="1" applyAlignment="1">
      <alignment horizontal="center" vertical="center"/>
    </xf>
    <xf numFmtId="41" fontId="13" fillId="0" borderId="0" xfId="6" applyNumberFormat="1" applyFont="1" applyAlignment="1">
      <alignment vertical="center"/>
    </xf>
    <xf numFmtId="0" fontId="2" fillId="0" borderId="0" xfId="6" applyFont="1" applyAlignment="1">
      <alignment vertical="center"/>
    </xf>
    <xf numFmtId="41" fontId="2" fillId="0" borderId="0" xfId="6" applyNumberFormat="1" applyFont="1" applyAlignment="1">
      <alignment horizontal="center" vertical="center"/>
    </xf>
    <xf numFmtId="41" fontId="1" fillId="0" borderId="0" xfId="6" applyNumberFormat="1" applyFont="1" applyAlignment="1">
      <alignment horizontal="left" vertical="center"/>
    </xf>
    <xf numFmtId="41" fontId="13" fillId="0" borderId="0" xfId="6" applyNumberFormat="1" applyFont="1" applyAlignment="1">
      <alignment horizontal="center" vertical="center"/>
    </xf>
    <xf numFmtId="41" fontId="1" fillId="0" borderId="0" xfId="6" applyNumberFormat="1" applyFont="1" applyAlignment="1">
      <alignment horizontal="center" vertical="center"/>
    </xf>
    <xf numFmtId="43" fontId="13" fillId="0" borderId="0" xfId="6" applyNumberFormat="1" applyFont="1" applyAlignment="1">
      <alignment vertical="center"/>
    </xf>
    <xf numFmtId="0" fontId="11" fillId="0" borderId="0" xfId="6" applyFont="1" applyAlignment="1">
      <alignment horizontal="center" vertical="center"/>
    </xf>
    <xf numFmtId="164" fontId="13" fillId="0" borderId="0" xfId="6" applyNumberFormat="1" applyFont="1" applyAlignment="1">
      <alignment horizontal="center" vertical="center"/>
    </xf>
    <xf numFmtId="42" fontId="15" fillId="0" borderId="0" xfId="6" applyNumberFormat="1" applyFont="1" applyAlignment="1">
      <alignment vertical="center"/>
    </xf>
    <xf numFmtId="0" fontId="14" fillId="0" borderId="0" xfId="6" applyFont="1" applyAlignment="1">
      <alignment horizontal="left" vertical="center"/>
    </xf>
    <xf numFmtId="0" fontId="11" fillId="0" borderId="0" xfId="6" applyFont="1" applyAlignment="1">
      <alignment horizontal="left" vertical="center"/>
    </xf>
    <xf numFmtId="42" fontId="17" fillId="0" borderId="0" xfId="1" applyNumberFormat="1" applyFont="1" applyBorder="1" applyAlignment="1">
      <alignment vertical="center"/>
    </xf>
    <xf numFmtId="0" fontId="22" fillId="0" borderId="0" xfId="0" applyFont="1" applyAlignment="1">
      <alignment horizontal="right" vertical="center"/>
    </xf>
    <xf numFmtId="0" fontId="2" fillId="0" borderId="1" xfId="0" applyFont="1" applyBorder="1" applyAlignment="1" applyProtection="1">
      <alignment horizontal="center" vertical="center"/>
      <protection locked="0"/>
    </xf>
    <xf numFmtId="0" fontId="12" fillId="0" borderId="0" xfId="6" applyFont="1" applyAlignment="1">
      <alignment vertical="center"/>
    </xf>
    <xf numFmtId="0" fontId="11" fillId="0" borderId="0" xfId="5" applyFont="1" applyAlignment="1">
      <alignment horizontal="center" vertical="center"/>
    </xf>
    <xf numFmtId="0" fontId="2"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9" fillId="0" borderId="0" xfId="5" applyFont="1" applyAlignment="1">
      <alignment horizontal="left" vertical="center"/>
    </xf>
    <xf numFmtId="166" fontId="2" fillId="0" borderId="0" xfId="5" applyNumberFormat="1" applyFont="1" applyAlignment="1">
      <alignment vertical="center"/>
    </xf>
    <xf numFmtId="0" fontId="1" fillId="0" borderId="0" xfId="5" applyAlignment="1">
      <alignment horizontal="left" vertical="center"/>
    </xf>
    <xf numFmtId="0" fontId="1" fillId="3" borderId="0" xfId="5" applyFill="1" applyAlignment="1">
      <alignment vertical="center"/>
    </xf>
    <xf numFmtId="0" fontId="1" fillId="0" borderId="0" xfId="0" applyFont="1" applyAlignment="1">
      <alignment horizontal="left" vertical="center"/>
    </xf>
    <xf numFmtId="41" fontId="19" fillId="0" borderId="0" xfId="0" applyNumberFormat="1" applyFont="1" applyAlignment="1">
      <alignment horizontal="center" vertical="center"/>
    </xf>
    <xf numFmtId="0" fontId="1" fillId="0" borderId="0" xfId="0" applyFont="1" applyAlignment="1">
      <alignment horizontal="right" vertical="center"/>
    </xf>
    <xf numFmtId="0" fontId="20" fillId="0" borderId="0" xfId="0" applyFont="1" applyAlignment="1">
      <alignment vertical="center" wrapText="1"/>
    </xf>
    <xf numFmtId="167" fontId="2" fillId="0" borderId="0" xfId="6" applyNumberFormat="1" applyFont="1" applyAlignment="1">
      <alignment horizontal="center" vertical="center"/>
    </xf>
    <xf numFmtId="44" fontId="0" fillId="0" borderId="0" xfId="0" applyNumberFormat="1" applyAlignment="1">
      <alignment vertical="center"/>
    </xf>
    <xf numFmtId="0" fontId="1" fillId="0" borderId="0" xfId="4" applyAlignment="1">
      <alignment vertical="center"/>
    </xf>
    <xf numFmtId="0" fontId="23" fillId="0" borderId="0" xfId="0" applyFont="1" applyAlignment="1">
      <alignment vertical="center"/>
    </xf>
    <xf numFmtId="167" fontId="2" fillId="0" borderId="0" xfId="6" applyNumberFormat="1" applyFont="1" applyAlignment="1">
      <alignment vertical="center"/>
    </xf>
    <xf numFmtId="43" fontId="13" fillId="0" borderId="10" xfId="6" applyNumberFormat="1" applyFont="1" applyBorder="1" applyAlignment="1">
      <alignment horizontal="center" vertical="center"/>
    </xf>
    <xf numFmtId="164" fontId="13" fillId="0" borderId="10" xfId="6" applyNumberFormat="1" applyFont="1" applyBorder="1" applyAlignment="1">
      <alignment horizontal="center" vertical="center" shrinkToFit="1"/>
    </xf>
    <xf numFmtId="164" fontId="13" fillId="0" borderId="5" xfId="6" applyNumberFormat="1" applyFont="1" applyBorder="1" applyAlignment="1">
      <alignment horizontal="center" vertical="center" shrinkToFit="1"/>
    </xf>
    <xf numFmtId="164" fontId="13" fillId="0" borderId="7" xfId="6" applyNumberFormat="1" applyFont="1" applyBorder="1" applyAlignment="1">
      <alignment horizontal="center" vertical="center" shrinkToFit="1"/>
    </xf>
    <xf numFmtId="164" fontId="13" fillId="6" borderId="10" xfId="6" applyNumberFormat="1" applyFont="1" applyFill="1" applyBorder="1" applyAlignment="1">
      <alignment horizontal="center" vertical="center" shrinkToFit="1"/>
    </xf>
    <xf numFmtId="0" fontId="11" fillId="0" borderId="0" xfId="6" applyFont="1" applyAlignment="1">
      <alignment vertical="center"/>
    </xf>
    <xf numFmtId="43" fontId="13" fillId="0" borderId="10" xfId="6" applyNumberFormat="1" applyFont="1" applyBorder="1" applyAlignment="1">
      <alignment vertical="center"/>
    </xf>
    <xf numFmtId="43" fontId="13" fillId="0" borderId="5" xfId="6" applyNumberFormat="1" applyFont="1" applyBorder="1" applyAlignment="1">
      <alignment vertical="center"/>
    </xf>
    <xf numFmtId="43" fontId="13" fillId="0" borderId="7" xfId="6" applyNumberFormat="1" applyFont="1" applyBorder="1" applyAlignment="1">
      <alignment vertical="center"/>
    </xf>
    <xf numFmtId="41" fontId="13" fillId="5" borderId="10" xfId="6" applyNumberFormat="1" applyFont="1" applyFill="1" applyBorder="1" applyAlignment="1">
      <alignment shrinkToFit="1"/>
    </xf>
    <xf numFmtId="41" fontId="13" fillId="0" borderId="0" xfId="6" applyNumberFormat="1" applyFont="1"/>
    <xf numFmtId="0" fontId="13" fillId="0" borderId="8" xfId="5" applyFont="1" applyBorder="1" applyAlignment="1">
      <alignment horizontal="left" vertical="center"/>
    </xf>
    <xf numFmtId="42" fontId="13" fillId="0" borderId="3" xfId="5" applyNumberFormat="1" applyFont="1" applyBorder="1" applyAlignment="1">
      <alignment horizontal="left" vertical="center" shrinkToFit="1"/>
    </xf>
    <xf numFmtId="42" fontId="18" fillId="0" borderId="3" xfId="3" applyNumberFormat="1" applyFont="1" applyFill="1" applyBorder="1" applyAlignment="1" applyProtection="1">
      <alignment horizontal="right" vertical="center" shrinkToFit="1"/>
    </xf>
    <xf numFmtId="42" fontId="13" fillId="0" borderId="6" xfId="5" applyNumberFormat="1" applyFont="1" applyBorder="1" applyAlignment="1">
      <alignment vertical="center" shrinkToFit="1"/>
    </xf>
    <xf numFmtId="41" fontId="13" fillId="0" borderId="3" xfId="5" applyNumberFormat="1" applyFont="1" applyBorder="1" applyAlignment="1">
      <alignment horizontal="left" vertical="center" shrinkToFit="1"/>
    </xf>
    <xf numFmtId="41" fontId="18" fillId="0" borderId="3" xfId="3" applyNumberFormat="1" applyFont="1" applyFill="1" applyBorder="1" applyAlignment="1" applyProtection="1">
      <alignment horizontal="right" vertical="center" shrinkToFit="1"/>
    </xf>
    <xf numFmtId="41" fontId="13" fillId="0" borderId="6" xfId="5" applyNumberFormat="1" applyFont="1" applyBorder="1" applyAlignment="1">
      <alignment vertical="center" shrinkToFit="1"/>
    </xf>
    <xf numFmtId="49" fontId="13" fillId="0" borderId="11" xfId="5" applyNumberFormat="1" applyFont="1" applyBorder="1" applyAlignment="1">
      <alignment horizontal="center" vertical="center"/>
    </xf>
    <xf numFmtId="49" fontId="0" fillId="0" borderId="0" xfId="0" applyNumberFormat="1" applyAlignment="1">
      <alignment horizontal="right" vertical="center"/>
    </xf>
    <xf numFmtId="0" fontId="8" fillId="0" borderId="0" xfId="0" applyFont="1"/>
    <xf numFmtId="0" fontId="1" fillId="0" borderId="0" xfId="5" applyAlignment="1">
      <alignment horizontal="left" vertical="center" indent="2"/>
    </xf>
    <xf numFmtId="169" fontId="0" fillId="0" borderId="0" xfId="0" applyNumberFormat="1" applyAlignment="1">
      <alignment vertical="center"/>
    </xf>
    <xf numFmtId="0" fontId="2" fillId="0" borderId="1" xfId="0" applyFont="1" applyBorder="1" applyAlignment="1">
      <alignment horizontal="center" vertical="center"/>
    </xf>
    <xf numFmtId="0" fontId="25" fillId="0" borderId="0" xfId="0" applyFont="1"/>
    <xf numFmtId="41" fontId="25" fillId="0" borderId="0" xfId="0" applyNumberFormat="1" applyFont="1" applyAlignment="1">
      <alignment vertical="center"/>
    </xf>
    <xf numFmtId="0" fontId="25" fillId="0" borderId="0" xfId="0" applyFont="1" applyAlignment="1">
      <alignment vertical="center"/>
    </xf>
    <xf numFmtId="0" fontId="28" fillId="0" borderId="4" xfId="0" applyFont="1" applyBorder="1" applyAlignment="1">
      <alignment horizontal="center" vertical="center"/>
    </xf>
    <xf numFmtId="0" fontId="29" fillId="0" borderId="0" xfId="0" applyFont="1"/>
    <xf numFmtId="0" fontId="26" fillId="2" borderId="10" xfId="0" applyFont="1" applyFill="1" applyBorder="1"/>
    <xf numFmtId="0" fontId="26" fillId="2" borderId="10" xfId="0" applyFont="1" applyFill="1" applyBorder="1" applyAlignment="1">
      <alignment vertical="center"/>
    </xf>
    <xf numFmtId="0" fontId="25" fillId="0" borderId="10" xfId="0" applyFont="1" applyBorder="1"/>
    <xf numFmtId="44" fontId="25" fillId="7" borderId="10" xfId="2" applyFont="1" applyFill="1" applyBorder="1"/>
    <xf numFmtId="44" fontId="25" fillId="0" borderId="0" xfId="2" applyFont="1" applyFill="1" applyBorder="1"/>
    <xf numFmtId="169" fontId="25" fillId="7" borderId="10" xfId="8" applyNumberFormat="1" applyFont="1" applyFill="1" applyBorder="1" applyAlignment="1" applyProtection="1">
      <alignment horizontal="center" vertical="center"/>
    </xf>
    <xf numFmtId="0" fontId="25" fillId="0" borderId="0" xfId="0" applyFont="1" applyAlignment="1">
      <alignment vertical="top" wrapText="1"/>
    </xf>
    <xf numFmtId="0" fontId="26" fillId="2" borderId="10" xfId="0" applyFont="1" applyFill="1" applyBorder="1" applyAlignment="1">
      <alignment wrapText="1"/>
    </xf>
    <xf numFmtId="166" fontId="25" fillId="0" borderId="0" xfId="0" applyNumberFormat="1" applyFont="1"/>
    <xf numFmtId="166" fontId="28" fillId="0" borderId="0" xfId="2" applyNumberFormat="1" applyFont="1" applyFill="1" applyBorder="1" applyAlignment="1" applyProtection="1">
      <alignment vertical="center"/>
      <protection locked="0"/>
    </xf>
    <xf numFmtId="37" fontId="2" fillId="2" borderId="10" xfId="6" applyNumberFormat="1" applyFont="1" applyFill="1" applyBorder="1" applyAlignment="1">
      <alignment horizontal="center" vertical="center"/>
    </xf>
    <xf numFmtId="43" fontId="13" fillId="2" borderId="10" xfId="6" applyNumberFormat="1" applyFont="1" applyFill="1" applyBorder="1" applyAlignment="1">
      <alignment vertical="center"/>
    </xf>
    <xf numFmtId="164" fontId="13" fillId="2" borderId="10" xfId="6" applyNumberFormat="1" applyFont="1" applyFill="1" applyBorder="1" applyAlignment="1">
      <alignment horizontal="center" vertical="center" shrinkToFit="1"/>
    </xf>
    <xf numFmtId="41" fontId="13" fillId="2" borderId="10" xfId="6" applyNumberFormat="1" applyFont="1" applyFill="1" applyBorder="1" applyAlignment="1">
      <alignment horizontal="center" vertical="center" shrinkToFit="1"/>
    </xf>
    <xf numFmtId="41" fontId="13" fillId="0" borderId="10" xfId="6" applyNumberFormat="1" applyFont="1" applyBorder="1" applyAlignment="1">
      <alignment horizontal="center" vertical="center" shrinkToFit="1"/>
    </xf>
    <xf numFmtId="0" fontId="11" fillId="2" borderId="10" xfId="6" applyFont="1" applyFill="1" applyBorder="1" applyAlignment="1">
      <alignment horizontal="left" vertical="center" shrinkToFit="1"/>
    </xf>
    <xf numFmtId="41" fontId="21" fillId="2" borderId="10" xfId="0" applyNumberFormat="1" applyFont="1" applyFill="1" applyBorder="1" applyAlignment="1">
      <alignment horizontal="center" vertical="center"/>
    </xf>
    <xf numFmtId="10" fontId="21" fillId="2" borderId="10" xfId="0" applyNumberFormat="1" applyFont="1" applyFill="1" applyBorder="1" applyAlignment="1">
      <alignment horizontal="center" vertical="center"/>
    </xf>
    <xf numFmtId="41" fontId="0" fillId="5" borderId="10" xfId="0" applyNumberFormat="1" applyFill="1" applyBorder="1" applyAlignment="1">
      <alignment vertical="center"/>
    </xf>
    <xf numFmtId="166" fontId="0" fillId="5" borderId="10" xfId="0" applyNumberFormat="1" applyFill="1" applyBorder="1" applyAlignment="1">
      <alignment vertical="center" shrinkToFit="1"/>
    </xf>
    <xf numFmtId="41" fontId="0" fillId="5" borderId="10" xfId="0" quotePrefix="1" applyNumberFormat="1" applyFill="1" applyBorder="1" applyAlignment="1">
      <alignment horizontal="center" vertical="center"/>
    </xf>
    <xf numFmtId="41" fontId="0" fillId="5" borderId="10" xfId="0" applyNumberFormat="1" applyFill="1" applyBorder="1" applyAlignment="1">
      <alignment horizontal="center" vertical="center"/>
    </xf>
    <xf numFmtId="166" fontId="19" fillId="5" borderId="10" xfId="0" applyNumberFormat="1" applyFont="1" applyFill="1" applyBorder="1" applyAlignment="1">
      <alignment horizontal="center" vertical="center" shrinkToFit="1"/>
    </xf>
    <xf numFmtId="10" fontId="0" fillId="5" borderId="10" xfId="0" applyNumberFormat="1" applyFill="1" applyBorder="1" applyAlignment="1">
      <alignment vertical="center" shrinkToFit="1"/>
    </xf>
    <xf numFmtId="0" fontId="0" fillId="5" borderId="10" xfId="0" applyFill="1" applyBorder="1" applyAlignment="1">
      <alignment vertical="center" shrinkToFit="1"/>
    </xf>
    <xf numFmtId="9" fontId="23" fillId="0" borderId="0" xfId="7" applyFont="1" applyAlignment="1" applyProtection="1">
      <alignment vertical="center"/>
    </xf>
    <xf numFmtId="166" fontId="25" fillId="0" borderId="0" xfId="2" applyNumberFormat="1" applyFont="1"/>
    <xf numFmtId="0" fontId="13" fillId="0" borderId="7" xfId="6" applyFont="1" applyBorder="1" applyAlignment="1">
      <alignment vertical="center"/>
    </xf>
    <xf numFmtId="0" fontId="2" fillId="0" borderId="1" xfId="6" applyFont="1" applyBorder="1" applyAlignment="1">
      <alignment horizontal="center" vertical="center"/>
    </xf>
    <xf numFmtId="0" fontId="13" fillId="6" borderId="10" xfId="6" applyFont="1" applyFill="1" applyBorder="1" applyAlignment="1" applyProtection="1">
      <alignment vertical="center"/>
      <protection locked="0"/>
    </xf>
    <xf numFmtId="0" fontId="13" fillId="0" borderId="5" xfId="6" applyFont="1" applyBorder="1" applyAlignment="1" applyProtection="1">
      <alignment vertical="center"/>
      <protection locked="0"/>
    </xf>
    <xf numFmtId="0" fontId="13" fillId="5" borderId="10" xfId="5" applyFont="1" applyFill="1" applyBorder="1" applyAlignment="1" applyProtection="1">
      <alignment horizontal="center" vertical="center"/>
      <protection locked="0"/>
    </xf>
    <xf numFmtId="0" fontId="13" fillId="0" borderId="9" xfId="5" applyFont="1" applyBorder="1" applyAlignment="1">
      <alignment horizontal="left" vertical="center"/>
    </xf>
    <xf numFmtId="10" fontId="13" fillId="5" borderId="10" xfId="5" applyNumberFormat="1" applyFont="1" applyFill="1" applyBorder="1" applyAlignment="1" applyProtection="1">
      <alignment horizontal="left" vertical="center" wrapText="1"/>
      <protection locked="0"/>
    </xf>
    <xf numFmtId="0" fontId="21" fillId="2" borderId="10" xfId="0" applyFont="1" applyFill="1" applyBorder="1" applyAlignment="1">
      <alignment horizontal="center" vertical="center"/>
    </xf>
    <xf numFmtId="0" fontId="30" fillId="0" borderId="0" xfId="0" applyFont="1" applyAlignment="1">
      <alignment vertical="center"/>
    </xf>
    <xf numFmtId="41" fontId="30" fillId="0" borderId="0" xfId="0" applyNumberFormat="1" applyFont="1" applyAlignment="1">
      <alignment vertical="center"/>
    </xf>
    <xf numFmtId="0" fontId="13" fillId="0" borderId="10" xfId="6" applyFont="1" applyBorder="1" applyAlignment="1">
      <alignment vertical="center"/>
    </xf>
    <xf numFmtId="0" fontId="13" fillId="0" borderId="10" xfId="6" applyFont="1" applyBorder="1" applyAlignment="1" applyProtection="1">
      <alignment vertical="center"/>
      <protection locked="0"/>
    </xf>
    <xf numFmtId="0" fontId="11" fillId="2" borderId="10" xfId="6" applyFont="1" applyFill="1" applyBorder="1" applyAlignment="1">
      <alignment horizontal="left" vertical="center"/>
    </xf>
    <xf numFmtId="0" fontId="11" fillId="2" borderId="10" xfId="6" applyFont="1" applyFill="1" applyBorder="1" applyAlignment="1">
      <alignment horizontal="center" vertical="center"/>
    </xf>
    <xf numFmtId="0" fontId="13" fillId="0" borderId="0" xfId="6" applyFont="1"/>
    <xf numFmtId="41" fontId="30" fillId="0" borderId="0" xfId="0" applyNumberFormat="1" applyFont="1" applyAlignment="1">
      <alignment horizontal="center" vertical="center"/>
    </xf>
    <xf numFmtId="41" fontId="19" fillId="2" borderId="10" xfId="0" applyNumberFormat="1" applyFont="1" applyFill="1" applyBorder="1" applyAlignment="1">
      <alignment horizontal="left" vertical="center" wrapText="1"/>
    </xf>
    <xf numFmtId="41" fontId="0" fillId="0" borderId="10" xfId="0" applyNumberFormat="1" applyBorder="1" applyAlignment="1">
      <alignment horizontal="left" vertical="center" wrapText="1"/>
    </xf>
    <xf numFmtId="10" fontId="0" fillId="5" borderId="10" xfId="0" applyNumberFormat="1" applyFill="1" applyBorder="1" applyAlignment="1" applyProtection="1">
      <alignment horizontal="center" vertical="center" shrinkToFit="1"/>
      <protection locked="0"/>
    </xf>
    <xf numFmtId="0" fontId="0" fillId="5" borderId="10" xfId="0" applyFill="1" applyBorder="1" applyAlignment="1">
      <alignment horizontal="center" vertical="center"/>
    </xf>
    <xf numFmtId="0" fontId="0" fillId="0" borderId="10" xfId="0" applyBorder="1" applyAlignment="1">
      <alignment horizontal="left" vertical="center"/>
    </xf>
    <xf numFmtId="0" fontId="26" fillId="2" borderId="10" xfId="0" applyFont="1" applyFill="1" applyBorder="1" applyAlignment="1">
      <alignment horizontal="center" vertical="center" wrapText="1"/>
    </xf>
    <xf numFmtId="0" fontId="25" fillId="0" borderId="0" xfId="0" applyFont="1" applyAlignment="1">
      <alignment horizontal="left" wrapText="1"/>
    </xf>
    <xf numFmtId="0" fontId="26" fillId="2" borderId="10" xfId="0" applyFont="1" applyFill="1" applyBorder="1" applyAlignment="1">
      <alignment horizontal="center"/>
    </xf>
    <xf numFmtId="0" fontId="1" fillId="0" borderId="0" xfId="6" applyFont="1" applyAlignment="1">
      <alignment horizontal="center" vertical="center" wrapText="1"/>
    </xf>
    <xf numFmtId="0" fontId="1" fillId="0" borderId="1" xfId="6" applyFont="1" applyBorder="1" applyAlignment="1">
      <alignment horizontal="center" vertical="center"/>
    </xf>
    <xf numFmtId="0" fontId="1" fillId="0" borderId="0" xfId="0" applyFont="1" applyAlignment="1">
      <alignment vertical="center" wrapText="1"/>
    </xf>
    <xf numFmtId="167" fontId="2" fillId="0" borderId="0" xfId="0" applyNumberFormat="1" applyFont="1" applyAlignment="1">
      <alignment vertical="center"/>
    </xf>
    <xf numFmtId="0" fontId="1" fillId="0" borderId="0" xfId="0" applyFont="1" applyAlignment="1">
      <alignment vertical="center"/>
    </xf>
    <xf numFmtId="0" fontId="7" fillId="0" borderId="0" xfId="0" applyFont="1" applyAlignment="1">
      <alignment vertical="center"/>
    </xf>
    <xf numFmtId="0" fontId="21" fillId="0" borderId="0" xfId="0" applyFont="1" applyAlignment="1">
      <alignment vertical="center"/>
    </xf>
    <xf numFmtId="0" fontId="1" fillId="4" borderId="10" xfId="4" applyFill="1" applyBorder="1" applyAlignment="1">
      <alignment vertical="center"/>
    </xf>
    <xf numFmtId="0" fontId="11" fillId="0" borderId="0" xfId="6" applyFont="1" applyAlignment="1">
      <alignment horizontal="right" vertical="center"/>
    </xf>
    <xf numFmtId="0" fontId="13" fillId="0" borderId="10" xfId="6" applyFont="1" applyBorder="1"/>
    <xf numFmtId="0" fontId="11" fillId="0" borderId="0" xfId="5" applyFont="1" applyAlignment="1">
      <alignment vertical="center"/>
    </xf>
    <xf numFmtId="167" fontId="2" fillId="0" borderId="1" xfId="0" applyNumberFormat="1" applyFont="1" applyBorder="1" applyAlignment="1">
      <alignment vertical="center" wrapText="1"/>
    </xf>
    <xf numFmtId="167" fontId="2" fillId="0" borderId="0" xfId="0" applyNumberFormat="1" applyFont="1" applyAlignment="1">
      <alignment vertical="center" wrapText="1"/>
    </xf>
    <xf numFmtId="0" fontId="11" fillId="2" borderId="10" xfId="0" applyFont="1" applyFill="1" applyBorder="1" applyAlignment="1">
      <alignment horizontal="center" vertical="center"/>
    </xf>
    <xf numFmtId="165" fontId="11" fillId="2" borderId="10" xfId="0" applyNumberFormat="1" applyFont="1" applyFill="1" applyBorder="1" applyAlignment="1">
      <alignment horizontal="center" vertical="center"/>
    </xf>
    <xf numFmtId="165" fontId="11" fillId="2" borderId="10" xfId="0" applyNumberFormat="1" applyFont="1" applyFill="1" applyBorder="1" applyAlignment="1">
      <alignment horizontal="center" vertical="center" shrinkToFit="1"/>
    </xf>
    <xf numFmtId="166" fontId="11" fillId="2" borderId="10" xfId="2" applyNumberFormat="1" applyFont="1" applyFill="1" applyBorder="1" applyAlignment="1" applyProtection="1">
      <alignment horizontal="center" vertical="center" shrinkToFit="1"/>
    </xf>
    <xf numFmtId="41" fontId="19" fillId="0" borderId="0" xfId="0" applyNumberFormat="1" applyFont="1" applyAlignment="1">
      <alignment vertical="center"/>
    </xf>
    <xf numFmtId="41" fontId="19" fillId="0" borderId="0" xfId="0" applyNumberFormat="1" applyFont="1" applyAlignment="1">
      <alignment horizontal="right" vertical="center"/>
    </xf>
    <xf numFmtId="41" fontId="21" fillId="0" borderId="0" xfId="0" applyNumberFormat="1" applyFont="1" applyAlignment="1">
      <alignment vertical="center"/>
    </xf>
    <xf numFmtId="41" fontId="26" fillId="0" borderId="0" xfId="0" applyNumberFormat="1" applyFont="1" applyAlignment="1">
      <alignment vertical="center"/>
    </xf>
    <xf numFmtId="10" fontId="13" fillId="0" borderId="10" xfId="6" applyNumberFormat="1" applyFont="1" applyBorder="1" applyAlignment="1">
      <alignment shrinkToFit="1"/>
    </xf>
    <xf numFmtId="0" fontId="13" fillId="2" borderId="10" xfId="6" applyFont="1" applyFill="1" applyBorder="1"/>
    <xf numFmtId="41" fontId="13" fillId="2" borderId="10" xfId="6" applyNumberFormat="1" applyFont="1" applyFill="1" applyBorder="1" applyAlignment="1">
      <alignment shrinkToFit="1"/>
    </xf>
    <xf numFmtId="10" fontId="13" fillId="2" borderId="10" xfId="6" applyNumberFormat="1" applyFont="1" applyFill="1" applyBorder="1" applyAlignment="1">
      <alignment shrinkToFit="1"/>
    </xf>
    <xf numFmtId="0" fontId="11" fillId="2" borderId="10" xfId="6" applyFont="1" applyFill="1" applyBorder="1"/>
    <xf numFmtId="41" fontId="11" fillId="2" borderId="10" xfId="6" applyNumberFormat="1" applyFont="1" applyFill="1" applyBorder="1" applyAlignment="1">
      <alignment shrinkToFit="1"/>
    </xf>
    <xf numFmtId="10" fontId="11" fillId="2" borderId="10" xfId="6" applyNumberFormat="1" applyFont="1" applyFill="1" applyBorder="1" applyAlignment="1">
      <alignment shrinkToFit="1"/>
    </xf>
    <xf numFmtId="0" fontId="11" fillId="2" borderId="10" xfId="6" applyFont="1" applyFill="1" applyBorder="1" applyAlignment="1">
      <alignment horizontal="center"/>
    </xf>
    <xf numFmtId="0" fontId="11" fillId="2" borderId="10" xfId="6" applyFont="1" applyFill="1" applyBorder="1" applyAlignment="1">
      <alignment vertical="center"/>
    </xf>
    <xf numFmtId="41" fontId="32" fillId="0" borderId="0" xfId="6" applyNumberFormat="1" applyFont="1" applyAlignment="1">
      <alignment horizontal="center" vertical="center" wrapText="1"/>
    </xf>
    <xf numFmtId="37" fontId="11" fillId="2" borderId="10" xfId="6" applyNumberFormat="1" applyFont="1" applyFill="1" applyBorder="1" applyAlignment="1">
      <alignment horizontal="center" vertical="center"/>
    </xf>
    <xf numFmtId="0" fontId="11" fillId="2" borderId="10" xfId="6" applyFont="1" applyFill="1" applyBorder="1" applyAlignment="1">
      <alignment horizontal="center" vertical="center" wrapText="1"/>
    </xf>
    <xf numFmtId="41" fontId="11" fillId="2" borderId="10" xfId="6" applyNumberFormat="1" applyFont="1" applyFill="1" applyBorder="1" applyAlignment="1">
      <alignment horizontal="center" vertical="center" wrapText="1"/>
    </xf>
    <xf numFmtId="167" fontId="1" fillId="0" borderId="1" xfId="6" applyNumberFormat="1" applyFont="1" applyBorder="1" applyAlignment="1">
      <alignment horizontal="center" vertical="center"/>
    </xf>
    <xf numFmtId="164" fontId="11" fillId="2" borderId="10" xfId="6" applyNumberFormat="1" applyFont="1" applyFill="1" applyBorder="1" applyAlignment="1">
      <alignment horizontal="center" vertical="center" shrinkToFit="1"/>
    </xf>
    <xf numFmtId="0" fontId="14" fillId="2" borderId="10" xfId="6" applyFont="1" applyFill="1" applyBorder="1" applyAlignment="1">
      <alignment vertical="center"/>
    </xf>
    <xf numFmtId="0" fontId="11" fillId="0" borderId="10" xfId="6" applyFont="1" applyBorder="1" applyAlignment="1">
      <alignment horizontal="left" vertical="center"/>
    </xf>
    <xf numFmtId="164" fontId="16" fillId="2" borderId="10" xfId="6" applyNumberFormat="1" applyFont="1" applyFill="1" applyBorder="1" applyAlignment="1">
      <alignment horizontal="center" vertical="center" shrinkToFit="1"/>
    </xf>
    <xf numFmtId="41" fontId="11" fillId="2" borderId="12" xfId="6" applyNumberFormat="1" applyFont="1" applyFill="1" applyBorder="1" applyAlignment="1">
      <alignment horizontal="center" vertical="center" wrapText="1"/>
    </xf>
    <xf numFmtId="0" fontId="11" fillId="0" borderId="10" xfId="6" applyFont="1" applyBorder="1" applyAlignment="1">
      <alignment vertical="center"/>
    </xf>
    <xf numFmtId="0" fontId="13" fillId="0" borderId="0" xfId="6" applyFont="1" applyAlignment="1">
      <alignment horizontal="center" vertical="center" wrapText="1"/>
    </xf>
    <xf numFmtId="41" fontId="13" fillId="0" borderId="0" xfId="6" applyNumberFormat="1" applyFont="1" applyAlignment="1">
      <alignment horizontal="right" vertical="center"/>
    </xf>
    <xf numFmtId="167" fontId="11" fillId="0" borderId="0" xfId="6" applyNumberFormat="1" applyFont="1" applyAlignment="1">
      <alignment vertical="center"/>
    </xf>
    <xf numFmtId="167" fontId="13" fillId="0" borderId="0" xfId="6" applyNumberFormat="1" applyFont="1" applyAlignment="1">
      <alignment horizontal="center" vertical="center"/>
    </xf>
    <xf numFmtId="10" fontId="32" fillId="0" borderId="0" xfId="6" applyNumberFormat="1" applyFont="1" applyAlignment="1">
      <alignment horizontal="center" vertical="center" wrapText="1"/>
    </xf>
    <xf numFmtId="0" fontId="11" fillId="0" borderId="0" xfId="6" applyFont="1" applyAlignment="1">
      <alignment vertical="center" wrapText="1"/>
    </xf>
    <xf numFmtId="0" fontId="11" fillId="2" borderId="10" xfId="6" applyFont="1" applyFill="1" applyBorder="1" applyAlignment="1">
      <alignment vertical="center" wrapText="1"/>
    </xf>
    <xf numFmtId="0" fontId="11" fillId="0" borderId="0" xfId="6" applyFont="1" applyAlignment="1">
      <alignment horizontal="center"/>
    </xf>
    <xf numFmtId="0" fontId="6" fillId="0" borderId="0" xfId="0" applyFont="1" applyAlignment="1">
      <alignment horizontal="right"/>
    </xf>
    <xf numFmtId="0" fontId="34" fillId="0" borderId="0" xfId="0" applyFont="1" applyAlignment="1">
      <alignment vertical="center"/>
    </xf>
    <xf numFmtId="0" fontId="24" fillId="0" borderId="0" xfId="0" applyFont="1" applyAlignment="1">
      <alignment vertical="center" wrapText="1"/>
    </xf>
    <xf numFmtId="0" fontId="6" fillId="0" borderId="0" xfId="0" applyFont="1"/>
    <xf numFmtId="0" fontId="35" fillId="2" borderId="12" xfId="0" applyFont="1" applyFill="1" applyBorder="1"/>
    <xf numFmtId="0" fontId="35" fillId="2" borderId="2" xfId="0" applyFont="1" applyFill="1" applyBorder="1" applyAlignment="1">
      <alignment horizontal="right"/>
    </xf>
    <xf numFmtId="0" fontId="6" fillId="2" borderId="2" xfId="0" applyFont="1" applyFill="1" applyBorder="1"/>
    <xf numFmtId="0" fontId="13" fillId="0" borderId="10" xfId="0" applyFont="1" applyBorder="1" applyAlignment="1">
      <alignment vertical="center"/>
    </xf>
    <xf numFmtId="10" fontId="35" fillId="2" borderId="10" xfId="0" applyNumberFormat="1" applyFont="1" applyFill="1" applyBorder="1"/>
    <xf numFmtId="41" fontId="34" fillId="0" borderId="0" xfId="6" applyNumberFormat="1" applyFont="1" applyAlignment="1">
      <alignment horizontal="left" vertical="center"/>
    </xf>
    <xf numFmtId="0" fontId="6" fillId="2" borderId="10" xfId="0" applyFont="1" applyFill="1" applyBorder="1" applyAlignment="1">
      <alignment horizontal="center" shrinkToFit="1"/>
    </xf>
    <xf numFmtId="0" fontId="6" fillId="2" borderId="10" xfId="0" applyFont="1" applyFill="1" applyBorder="1" applyAlignment="1">
      <alignment horizontal="center" wrapText="1"/>
    </xf>
    <xf numFmtId="10" fontId="6" fillId="0" borderId="10" xfId="0" applyNumberFormat="1" applyFont="1" applyBorder="1"/>
    <xf numFmtId="0" fontId="11" fillId="2" borderId="10" xfId="5" applyFont="1" applyFill="1" applyBorder="1" applyAlignment="1">
      <alignment horizontal="center" vertical="center"/>
    </xf>
    <xf numFmtId="0" fontId="13" fillId="0" borderId="10" xfId="5" applyFont="1" applyBorder="1" applyAlignment="1">
      <alignment horizontal="left" vertical="center"/>
    </xf>
    <xf numFmtId="10" fontId="13" fillId="5" borderId="10" xfId="5" applyNumberFormat="1" applyFont="1" applyFill="1" applyBorder="1" applyAlignment="1" applyProtection="1">
      <alignment horizontal="left" vertical="center"/>
      <protection locked="0"/>
    </xf>
    <xf numFmtId="49" fontId="11" fillId="2" borderId="10" xfId="5" applyNumberFormat="1" applyFont="1" applyFill="1" applyBorder="1" applyAlignment="1">
      <alignment horizontal="center" vertical="center"/>
    </xf>
    <xf numFmtId="0" fontId="11" fillId="2" borderId="10" xfId="5" applyFont="1" applyFill="1" applyBorder="1" applyAlignment="1">
      <alignment vertical="center"/>
    </xf>
    <xf numFmtId="0" fontId="13" fillId="5" borderId="10" xfId="5" applyFont="1" applyFill="1" applyBorder="1" applyAlignment="1">
      <alignment horizontal="left" vertical="center"/>
    </xf>
    <xf numFmtId="0" fontId="11" fillId="2" borderId="10" xfId="5" applyFont="1" applyFill="1" applyBorder="1" applyAlignment="1">
      <alignment horizontal="left" vertical="center"/>
    </xf>
    <xf numFmtId="0" fontId="11" fillId="2" borderId="10" xfId="5" applyFont="1" applyFill="1" applyBorder="1" applyAlignment="1">
      <alignment horizontal="center" vertical="center" shrinkToFit="1"/>
    </xf>
    <xf numFmtId="0" fontId="13" fillId="2" borderId="10" xfId="5" applyFont="1" applyFill="1" applyBorder="1" applyAlignment="1">
      <alignment horizontal="center" vertical="center" shrinkToFit="1"/>
    </xf>
    <xf numFmtId="0" fontId="11" fillId="2" borderId="10" xfId="5" applyFont="1" applyFill="1" applyBorder="1" applyAlignment="1">
      <alignment horizontal="center" vertical="center" wrapText="1"/>
    </xf>
    <xf numFmtId="167" fontId="1" fillId="0" borderId="1" xfId="0" applyNumberFormat="1" applyFont="1" applyBorder="1" applyAlignment="1">
      <alignment horizontal="center" vertical="center"/>
    </xf>
    <xf numFmtId="0" fontId="1" fillId="0" borderId="1" xfId="0" applyFont="1" applyBorder="1" applyAlignment="1">
      <alignment horizontal="center" vertical="center"/>
    </xf>
    <xf numFmtId="167" fontId="13" fillId="0" borderId="1" xfId="6" applyNumberFormat="1" applyFont="1" applyBorder="1" applyAlignment="1">
      <alignment horizontal="center" vertical="center"/>
    </xf>
    <xf numFmtId="0" fontId="13" fillId="0" borderId="1" xfId="6" applyFont="1" applyBorder="1" applyAlignment="1">
      <alignment horizontal="center" vertical="center"/>
    </xf>
    <xf numFmtId="167" fontId="13" fillId="0" borderId="1" xfId="6" applyNumberFormat="1" applyFont="1" applyBorder="1" applyAlignment="1">
      <alignment vertical="center"/>
    </xf>
    <xf numFmtId="0" fontId="13" fillId="0" borderId="0" xfId="6" applyFont="1" applyAlignment="1">
      <alignment horizontal="left" vertical="center"/>
    </xf>
    <xf numFmtId="167" fontId="13" fillId="0" borderId="2" xfId="6" applyNumberFormat="1" applyFont="1" applyBorder="1" applyAlignment="1">
      <alignment horizontal="center" vertical="center"/>
    </xf>
    <xf numFmtId="0" fontId="11" fillId="2" borderId="10" xfId="0" applyFont="1" applyFill="1" applyBorder="1" applyAlignment="1">
      <alignment horizontal="left" vertical="center"/>
    </xf>
    <xf numFmtId="0" fontId="13" fillId="0" borderId="10" xfId="0" applyFont="1" applyBorder="1" applyAlignment="1">
      <alignment horizontal="left" vertical="center"/>
    </xf>
    <xf numFmtId="0" fontId="19" fillId="2" borderId="10" xfId="0" applyFont="1" applyFill="1" applyBorder="1" applyAlignment="1">
      <alignment horizontal="left" vertical="center"/>
    </xf>
    <xf numFmtId="44" fontId="19" fillId="2" borderId="10" xfId="0" applyNumberFormat="1" applyFont="1" applyFill="1" applyBorder="1" applyAlignment="1">
      <alignment vertical="center"/>
    </xf>
    <xf numFmtId="0" fontId="19" fillId="2" borderId="10" xfId="0" applyFont="1" applyFill="1" applyBorder="1" applyAlignment="1">
      <alignment vertical="center"/>
    </xf>
    <xf numFmtId="168" fontId="13" fillId="0" borderId="10" xfId="7" applyNumberFormat="1" applyFont="1" applyFill="1" applyBorder="1" applyAlignment="1" applyProtection="1">
      <alignment horizontal="center" vertical="center"/>
    </xf>
    <xf numFmtId="41" fontId="26" fillId="0" borderId="0" xfId="0" applyNumberFormat="1" applyFont="1" applyAlignment="1">
      <alignment horizontal="right" vertical="center"/>
    </xf>
    <xf numFmtId="167" fontId="27" fillId="0" borderId="1" xfId="0" applyNumberFormat="1" applyFont="1" applyBorder="1" applyAlignment="1">
      <alignment horizontal="center" vertical="center" wrapText="1"/>
    </xf>
    <xf numFmtId="0" fontId="25" fillId="0" borderId="0" xfId="0" applyFont="1" applyAlignment="1">
      <alignment vertical="top"/>
    </xf>
    <xf numFmtId="0" fontId="25" fillId="0" borderId="10" xfId="0" applyFont="1" applyBorder="1" applyAlignment="1">
      <alignment horizontal="center"/>
    </xf>
    <xf numFmtId="0" fontId="28" fillId="2" borderId="10" xfId="5" applyFont="1" applyFill="1" applyBorder="1" applyAlignment="1">
      <alignment horizontal="center" vertical="center" wrapText="1"/>
    </xf>
    <xf numFmtId="0" fontId="28" fillId="2" borderId="5" xfId="5" applyFont="1" applyFill="1" applyBorder="1" applyAlignment="1">
      <alignment horizontal="center" vertical="center" wrapText="1"/>
    </xf>
    <xf numFmtId="0" fontId="27" fillId="0" borderId="10" xfId="5" applyFont="1" applyBorder="1" applyAlignment="1">
      <alignment horizontal="center" vertical="center"/>
    </xf>
    <xf numFmtId="0" fontId="27" fillId="0" borderId="10" xfId="5" applyFont="1" applyBorder="1" applyAlignment="1">
      <alignment horizontal="left" vertical="center"/>
    </xf>
    <xf numFmtId="10" fontId="27" fillId="0" borderId="10" xfId="5" applyNumberFormat="1" applyFont="1" applyBorder="1" applyAlignment="1" applyProtection="1">
      <alignment horizontal="left" vertical="center" wrapText="1"/>
      <protection locked="0"/>
    </xf>
    <xf numFmtId="0" fontId="28" fillId="2" borderId="10" xfId="5" applyFont="1" applyFill="1" applyBorder="1" applyAlignment="1">
      <alignment horizontal="center" vertical="center"/>
    </xf>
    <xf numFmtId="49" fontId="28" fillId="2" borderId="10" xfId="5" applyNumberFormat="1" applyFont="1" applyFill="1" applyBorder="1" applyAlignment="1">
      <alignment horizontal="center" vertical="center" wrapText="1"/>
    </xf>
    <xf numFmtId="169" fontId="28" fillId="2" borderId="10" xfId="8" applyNumberFormat="1" applyFont="1" applyFill="1" applyBorder="1" applyAlignment="1" applyProtection="1">
      <alignment vertical="center"/>
    </xf>
    <xf numFmtId="49" fontId="28" fillId="0" borderId="0" xfId="5" applyNumberFormat="1" applyFont="1" applyAlignment="1">
      <alignment horizontal="center" vertical="center"/>
    </xf>
    <xf numFmtId="49" fontId="28" fillId="0" borderId="0" xfId="5" applyNumberFormat="1" applyFont="1" applyAlignment="1">
      <alignment horizontal="center" vertical="center" wrapText="1"/>
    </xf>
    <xf numFmtId="169" fontId="28" fillId="0" borderId="0" xfId="8" applyNumberFormat="1" applyFont="1" applyFill="1" applyBorder="1" applyAlignment="1" applyProtection="1">
      <alignment vertical="center"/>
      <protection locked="0"/>
    </xf>
    <xf numFmtId="0" fontId="27" fillId="0" borderId="10" xfId="5" applyFont="1" applyBorder="1" applyAlignment="1">
      <alignment horizontal="left" vertical="center" wrapText="1"/>
    </xf>
    <xf numFmtId="49" fontId="28" fillId="2" borderId="10" xfId="5" applyNumberFormat="1" applyFont="1" applyFill="1" applyBorder="1" applyAlignment="1">
      <alignment horizontal="center" vertical="center"/>
    </xf>
    <xf numFmtId="0" fontId="28" fillId="2" borderId="10" xfId="5" applyFont="1" applyFill="1" applyBorder="1" applyAlignment="1">
      <alignment horizontal="left" vertical="center"/>
    </xf>
    <xf numFmtId="0" fontId="26" fillId="2" borderId="10" xfId="0" applyFont="1" applyFill="1" applyBorder="1" applyAlignment="1">
      <alignment horizontal="center" vertical="center"/>
    </xf>
    <xf numFmtId="0" fontId="28" fillId="0" borderId="0" xfId="5" applyFont="1" applyAlignment="1">
      <alignment vertical="center" wrapText="1"/>
    </xf>
    <xf numFmtId="0" fontId="26" fillId="0" borderId="0" xfId="0" applyFont="1" applyAlignment="1">
      <alignment horizontal="center"/>
    </xf>
    <xf numFmtId="168" fontId="25" fillId="7" borderId="10" xfId="0" applyNumberFormat="1" applyFont="1" applyFill="1" applyBorder="1" applyAlignment="1">
      <alignment horizontal="center"/>
    </xf>
    <xf numFmtId="168" fontId="25" fillId="7" borderId="10" xfId="0" applyNumberFormat="1" applyFont="1" applyFill="1" applyBorder="1" applyAlignment="1">
      <alignment horizontal="center" vertical="center"/>
    </xf>
    <xf numFmtId="0" fontId="28" fillId="0" borderId="0" xfId="5" applyFont="1" applyAlignment="1">
      <alignment horizontal="center" vertical="center" wrapText="1"/>
    </xf>
    <xf numFmtId="0" fontId="36" fillId="0" borderId="0" xfId="0" applyFont="1" applyAlignment="1">
      <alignment vertical="center" wrapText="1"/>
    </xf>
    <xf numFmtId="0" fontId="36" fillId="0" borderId="0" xfId="0" applyFont="1" applyAlignment="1">
      <alignment vertical="center"/>
    </xf>
    <xf numFmtId="0" fontId="25"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vertical="center"/>
    </xf>
    <xf numFmtId="0" fontId="25" fillId="7" borderId="10" xfId="0" applyFont="1" applyFill="1" applyBorder="1"/>
    <xf numFmtId="0" fontId="25" fillId="7" borderId="10" xfId="0" applyFont="1" applyFill="1" applyBorder="1" applyAlignment="1">
      <alignment vertical="center"/>
    </xf>
    <xf numFmtId="166" fontId="25" fillId="0" borderId="0" xfId="0" applyNumberFormat="1" applyFont="1" applyAlignment="1">
      <alignment vertical="center"/>
    </xf>
    <xf numFmtId="167" fontId="25" fillId="0" borderId="1" xfId="0" applyNumberFormat="1" applyFont="1" applyBorder="1"/>
    <xf numFmtId="0" fontId="27" fillId="0" borderId="1" xfId="0" applyFont="1" applyBorder="1" applyAlignment="1">
      <alignment horizontal="center" vertical="center"/>
    </xf>
    <xf numFmtId="0" fontId="2" fillId="2" borderId="12" xfId="5" applyFont="1" applyFill="1" applyBorder="1" applyAlignment="1">
      <alignment vertical="center" wrapText="1"/>
    </xf>
    <xf numFmtId="0" fontId="28" fillId="2" borderId="12" xfId="5" applyFont="1" applyFill="1" applyBorder="1" applyAlignment="1">
      <alignment vertical="center" wrapText="1"/>
    </xf>
    <xf numFmtId="0" fontId="28" fillId="2" borderId="10" xfId="5" applyFont="1" applyFill="1" applyBorder="1" applyAlignment="1">
      <alignment vertical="center" wrapText="1"/>
    </xf>
    <xf numFmtId="0" fontId="31" fillId="0" borderId="0" xfId="0" applyFont="1" applyAlignment="1">
      <alignment vertical="center"/>
    </xf>
    <xf numFmtId="0" fontId="11" fillId="0" borderId="0" xfId="0" applyFont="1" applyAlignment="1">
      <alignment vertical="center"/>
    </xf>
    <xf numFmtId="10" fontId="0" fillId="0" borderId="0" xfId="0" applyNumberFormat="1" applyAlignment="1" applyProtection="1">
      <alignment vertical="center" shrinkToFit="1"/>
      <protection locked="0"/>
    </xf>
    <xf numFmtId="44" fontId="18" fillId="0" borderId="0" xfId="2" applyFont="1" applyFill="1" applyBorder="1" applyAlignment="1" applyProtection="1">
      <alignment horizontal="left" vertical="center"/>
    </xf>
    <xf numFmtId="0" fontId="0" fillId="0" borderId="0" xfId="0" applyAlignment="1">
      <alignment horizontal="left" vertical="center" indent="2"/>
    </xf>
    <xf numFmtId="9" fontId="23" fillId="0" borderId="0" xfId="7" applyFont="1" applyFill="1" applyBorder="1" applyAlignment="1" applyProtection="1">
      <alignment vertical="center"/>
    </xf>
    <xf numFmtId="0" fontId="13" fillId="0" borderId="0" xfId="0" applyFont="1" applyAlignment="1">
      <alignment horizontal="left" vertical="center"/>
    </xf>
    <xf numFmtId="42" fontId="0" fillId="0" borderId="0" xfId="0" applyNumberFormat="1" applyAlignment="1">
      <alignment vertical="center"/>
    </xf>
    <xf numFmtId="41" fontId="19" fillId="2" borderId="10" xfId="0" applyNumberFormat="1" applyFont="1" applyFill="1" applyBorder="1" applyAlignment="1">
      <alignment horizontal="center" vertical="center"/>
    </xf>
    <xf numFmtId="44" fontId="19" fillId="2" borderId="10" xfId="2" applyFont="1" applyFill="1" applyBorder="1" applyAlignment="1" applyProtection="1">
      <alignment horizontal="center" vertical="center" wrapText="1"/>
    </xf>
    <xf numFmtId="10" fontId="0" fillId="0" borderId="0" xfId="0" applyNumberFormat="1" applyAlignment="1" applyProtection="1">
      <alignment horizontal="center" vertical="center" shrinkToFit="1"/>
      <protection locked="0"/>
    </xf>
    <xf numFmtId="0" fontId="0" fillId="0" borderId="10" xfId="0" applyBorder="1" applyAlignment="1">
      <alignment horizontal="left" vertical="center" wrapText="1"/>
    </xf>
    <xf numFmtId="49" fontId="0" fillId="0" borderId="10" xfId="0" applyNumberFormat="1" applyBorder="1" applyAlignment="1">
      <alignment horizontal="center" vertical="center"/>
    </xf>
    <xf numFmtId="0" fontId="11" fillId="0" borderId="0" xfId="4" applyFont="1" applyAlignment="1">
      <alignment vertical="center"/>
    </xf>
    <xf numFmtId="0" fontId="25" fillId="0" borderId="10" xfId="0" applyFont="1" applyBorder="1" applyAlignment="1">
      <alignment wrapText="1"/>
    </xf>
    <xf numFmtId="0" fontId="25" fillId="0" borderId="1" xfId="0" applyFont="1" applyBorder="1"/>
    <xf numFmtId="0" fontId="25" fillId="0" borderId="0" xfId="0" applyFont="1" applyAlignment="1">
      <alignment horizontal="center"/>
    </xf>
    <xf numFmtId="0" fontId="28" fillId="0" borderId="0" xfId="4" applyFont="1" applyAlignment="1">
      <alignment vertical="center"/>
    </xf>
    <xf numFmtId="0" fontId="38" fillId="0" borderId="4" xfId="4" applyFont="1" applyBorder="1" applyAlignment="1">
      <alignment horizontal="center" vertical="center"/>
    </xf>
    <xf numFmtId="0" fontId="38" fillId="0" borderId="0" xfId="4" applyFont="1" applyAlignment="1">
      <alignment vertical="center"/>
    </xf>
    <xf numFmtId="0" fontId="25" fillId="6" borderId="10" xfId="0" applyFont="1" applyFill="1" applyBorder="1"/>
    <xf numFmtId="0" fontId="11" fillId="0" borderId="0" xfId="4" applyFont="1" applyAlignment="1">
      <alignment horizontal="left" vertical="center"/>
    </xf>
    <xf numFmtId="0" fontId="11" fillId="0" borderId="0" xfId="4" quotePrefix="1" applyFont="1" applyAlignment="1">
      <alignment horizontal="left" vertical="center"/>
    </xf>
    <xf numFmtId="0" fontId="11" fillId="0" borderId="0" xfId="4" quotePrefix="1" applyFont="1" applyAlignment="1">
      <alignment vertical="center"/>
    </xf>
    <xf numFmtId="0" fontId="3" fillId="0" borderId="0" xfId="4" applyFont="1" applyAlignment="1">
      <alignment horizontal="right" vertical="center"/>
    </xf>
    <xf numFmtId="0" fontId="25" fillId="6" borderId="1" xfId="0" applyFont="1" applyFill="1" applyBorder="1"/>
    <xf numFmtId="0" fontId="28" fillId="6" borderId="1" xfId="4" applyFont="1" applyFill="1" applyBorder="1" applyAlignment="1">
      <alignment vertical="center"/>
    </xf>
    <xf numFmtId="0" fontId="2" fillId="4" borderId="10" xfId="4" applyFont="1" applyFill="1" applyBorder="1" applyAlignment="1">
      <alignment vertical="center"/>
    </xf>
    <xf numFmtId="42" fontId="1" fillId="4" borderId="10" xfId="4" applyNumberFormat="1" applyFill="1" applyBorder="1" applyAlignment="1">
      <alignment vertical="center"/>
    </xf>
    <xf numFmtId="0" fontId="1" fillId="0" borderId="10" xfId="4" applyBorder="1" applyAlignment="1">
      <alignment vertical="center"/>
    </xf>
    <xf numFmtId="42" fontId="1" fillId="0" borderId="10" xfId="4" applyNumberFormat="1" applyBorder="1" applyAlignment="1">
      <alignment vertical="center"/>
    </xf>
    <xf numFmtId="167" fontId="2" fillId="0" borderId="1" xfId="0" applyNumberFormat="1" applyFont="1" applyBorder="1" applyAlignment="1">
      <alignment horizontal="center" vertical="center" wrapText="1"/>
    </xf>
    <xf numFmtId="0" fontId="30" fillId="0" borderId="0" xfId="4" applyFont="1" applyAlignment="1">
      <alignment vertical="center"/>
    </xf>
    <xf numFmtId="2" fontId="13" fillId="0" borderId="10" xfId="6" applyNumberFormat="1" applyFont="1" applyBorder="1" applyAlignment="1">
      <alignment horizontal="center" vertical="center"/>
    </xf>
    <xf numFmtId="2" fontId="13" fillId="2" borderId="10" xfId="6" applyNumberFormat="1" applyFont="1" applyFill="1" applyBorder="1" applyAlignment="1">
      <alignment horizontal="center" vertical="center"/>
    </xf>
    <xf numFmtId="2" fontId="13" fillId="0" borderId="10" xfId="6" applyNumberFormat="1" applyFont="1" applyBorder="1" applyAlignment="1">
      <alignment horizontal="center"/>
    </xf>
    <xf numFmtId="2" fontId="13" fillId="2" borderId="10" xfId="6" applyNumberFormat="1" applyFont="1" applyFill="1" applyBorder="1" applyAlignment="1">
      <alignment horizontal="center"/>
    </xf>
    <xf numFmtId="0" fontId="11" fillId="2" borderId="10" xfId="6" applyFont="1" applyFill="1" applyBorder="1" applyAlignment="1">
      <alignment horizontal="left" vertical="center" wrapText="1"/>
    </xf>
    <xf numFmtId="0" fontId="11" fillId="0" borderId="0" xfId="6" applyFont="1" applyAlignment="1">
      <alignment horizontal="left"/>
    </xf>
    <xf numFmtId="0" fontId="11" fillId="0" borderId="0" xfId="6" applyFont="1"/>
    <xf numFmtId="0" fontId="13" fillId="0" borderId="5" xfId="0" applyFont="1" applyBorder="1" applyAlignment="1">
      <alignment vertical="center"/>
    </xf>
    <xf numFmtId="0" fontId="35" fillId="0" borderId="12" xfId="0" applyFont="1" applyBorder="1"/>
    <xf numFmtId="0" fontId="35" fillId="0" borderId="2" xfId="0" applyFont="1" applyBorder="1"/>
    <xf numFmtId="0" fontId="35" fillId="0" borderId="13" xfId="0" applyFont="1" applyBorder="1" applyAlignment="1">
      <alignment horizontal="right"/>
    </xf>
    <xf numFmtId="2" fontId="13" fillId="0" borderId="10" xfId="5" applyNumberFormat="1" applyFont="1" applyBorder="1" applyAlignment="1">
      <alignment horizontal="center" vertical="center"/>
    </xf>
    <xf numFmtId="2" fontId="11" fillId="2" borderId="10" xfId="5" applyNumberFormat="1" applyFont="1" applyFill="1" applyBorder="1" applyAlignment="1">
      <alignment horizontal="center" vertical="center"/>
    </xf>
    <xf numFmtId="2" fontId="0" fillId="0" borderId="10" xfId="0" applyNumberFormat="1" applyBorder="1" applyAlignment="1">
      <alignment horizontal="center" vertical="center"/>
    </xf>
    <xf numFmtId="2" fontId="19" fillId="2" borderId="10" xfId="0" applyNumberFormat="1" applyFont="1" applyFill="1" applyBorder="1" applyAlignment="1">
      <alignment horizontal="center" vertical="center"/>
    </xf>
    <xf numFmtId="2" fontId="0" fillId="2" borderId="10" xfId="0" applyNumberFormat="1" applyFill="1" applyBorder="1" applyAlignment="1">
      <alignment horizontal="center" vertical="center"/>
    </xf>
    <xf numFmtId="43" fontId="11" fillId="2" borderId="10" xfId="6" applyNumberFormat="1" applyFont="1" applyFill="1" applyBorder="1" applyAlignment="1">
      <alignment horizontal="center" vertical="center"/>
    </xf>
    <xf numFmtId="43" fontId="11" fillId="2" borderId="10" xfId="6" applyNumberFormat="1" applyFont="1" applyFill="1" applyBorder="1" applyAlignment="1">
      <alignment vertical="center"/>
    </xf>
    <xf numFmtId="43" fontId="13" fillId="0" borderId="10" xfId="6" applyNumberFormat="1" applyFont="1" applyBorder="1" applyAlignment="1">
      <alignment horizontal="left" vertical="center"/>
    </xf>
    <xf numFmtId="43" fontId="11" fillId="2" borderId="10" xfId="6" applyNumberFormat="1" applyFont="1" applyFill="1" applyBorder="1" applyAlignment="1">
      <alignment horizontal="left" vertical="center"/>
    </xf>
    <xf numFmtId="0" fontId="35" fillId="2" borderId="2" xfId="0" applyFont="1" applyFill="1" applyBorder="1"/>
    <xf numFmtId="0" fontId="27" fillId="0" borderId="0" xfId="4" applyFont="1" applyAlignment="1">
      <alignment horizontal="center" vertical="center"/>
    </xf>
    <xf numFmtId="0" fontId="26" fillId="0" borderId="0" xfId="0" applyFont="1"/>
    <xf numFmtId="0" fontId="25" fillId="7" borderId="12" xfId="0" applyFont="1" applyFill="1" applyBorder="1"/>
    <xf numFmtId="0" fontId="25" fillId="0" borderId="2" xfId="0" applyFont="1" applyBorder="1" applyAlignment="1">
      <alignment horizontal="center"/>
    </xf>
    <xf numFmtId="0" fontId="25" fillId="7" borderId="13" xfId="0" applyFont="1" applyFill="1" applyBorder="1"/>
    <xf numFmtId="0" fontId="26" fillId="0" borderId="12" xfId="0" applyFont="1" applyBorder="1"/>
    <xf numFmtId="0" fontId="25" fillId="0" borderId="13" xfId="0" applyFont="1" applyBorder="1"/>
    <xf numFmtId="44" fontId="25" fillId="0" borderId="10" xfId="0" applyNumberFormat="1" applyFont="1" applyBorder="1"/>
    <xf numFmtId="9" fontId="25" fillId="8" borderId="10" xfId="0" applyNumberFormat="1" applyFont="1" applyFill="1" applyBorder="1"/>
    <xf numFmtId="44" fontId="13" fillId="5" borderId="10" xfId="2" applyFont="1" applyFill="1" applyBorder="1" applyAlignment="1" applyProtection="1">
      <alignment horizontal="left" vertical="center" shrinkToFit="1"/>
      <protection locked="0"/>
    </xf>
    <xf numFmtId="44" fontId="18" fillId="5" borderId="10" xfId="2" applyFont="1" applyFill="1" applyBorder="1" applyAlignment="1" applyProtection="1">
      <alignment horizontal="right" vertical="center" shrinkToFit="1"/>
      <protection locked="0"/>
    </xf>
    <xf numFmtId="44" fontId="13" fillId="2" borderId="10" xfId="5" applyNumberFormat="1" applyFont="1" applyFill="1" applyBorder="1" applyAlignment="1">
      <alignment vertical="center" shrinkToFit="1"/>
    </xf>
    <xf numFmtId="44" fontId="13" fillId="5" borderId="10" xfId="2" applyFont="1" applyFill="1" applyBorder="1" applyAlignment="1" applyProtection="1">
      <alignment horizontal="left" vertical="center"/>
      <protection locked="0"/>
    </xf>
    <xf numFmtId="44" fontId="11" fillId="2" borderId="10" xfId="5" applyNumberFormat="1" applyFont="1" applyFill="1" applyBorder="1" applyAlignment="1">
      <alignment horizontal="left" vertical="center"/>
    </xf>
    <xf numFmtId="44" fontId="13" fillId="5" borderId="10" xfId="2" applyFont="1" applyFill="1" applyBorder="1" applyAlignment="1" applyProtection="1">
      <alignment vertical="center" shrinkToFit="1"/>
      <protection locked="0"/>
    </xf>
    <xf numFmtId="44" fontId="13" fillId="5" borderId="10" xfId="2" applyFont="1" applyFill="1" applyBorder="1" applyAlignment="1" applyProtection="1">
      <alignment horizontal="center" vertical="center" shrinkToFit="1"/>
      <protection locked="0"/>
    </xf>
    <xf numFmtId="44" fontId="19" fillId="2" borderId="10" xfId="0" applyNumberFormat="1" applyFont="1" applyFill="1" applyBorder="1" applyAlignment="1">
      <alignment vertical="center" shrinkToFit="1"/>
    </xf>
    <xf numFmtId="44" fontId="11" fillId="2" borderId="10" xfId="5" applyNumberFormat="1" applyFont="1" applyFill="1" applyBorder="1" applyAlignment="1">
      <alignment vertical="center" shrinkToFit="1"/>
    </xf>
    <xf numFmtId="44" fontId="13" fillId="6" borderId="10" xfId="6" applyNumberFormat="1" applyFont="1" applyFill="1" applyBorder="1" applyAlignment="1">
      <alignment vertical="center" shrinkToFit="1"/>
    </xf>
    <xf numFmtId="44" fontId="11" fillId="2" borderId="10" xfId="6" applyNumberFormat="1" applyFont="1" applyFill="1" applyBorder="1" applyAlignment="1">
      <alignment vertical="center" shrinkToFit="1"/>
    </xf>
    <xf numFmtId="44" fontId="13" fillId="2" borderId="10" xfId="6" applyNumberFormat="1" applyFont="1" applyFill="1" applyBorder="1" applyAlignment="1">
      <alignment vertical="center" shrinkToFit="1"/>
    </xf>
    <xf numFmtId="44" fontId="13" fillId="6" borderId="10" xfId="6" applyNumberFormat="1" applyFont="1" applyFill="1" applyBorder="1" applyAlignment="1">
      <alignment horizontal="right" vertical="center" shrinkToFit="1"/>
    </xf>
    <xf numFmtId="44" fontId="14" fillId="2" borderId="10" xfId="6" applyNumberFormat="1" applyFont="1" applyFill="1" applyBorder="1" applyAlignment="1">
      <alignment vertical="center" shrinkToFit="1"/>
    </xf>
    <xf numFmtId="44" fontId="14" fillId="0" borderId="10" xfId="6" applyNumberFormat="1" applyFont="1" applyBorder="1" applyAlignment="1">
      <alignment vertical="center" shrinkToFit="1"/>
    </xf>
    <xf numFmtId="44" fontId="14" fillId="2" borderId="10" xfId="1" applyNumberFormat="1" applyFont="1" applyFill="1" applyBorder="1" applyAlignment="1">
      <alignment vertical="center" shrinkToFit="1"/>
    </xf>
    <xf numFmtId="44" fontId="13" fillId="0" borderId="10" xfId="6" applyNumberFormat="1" applyFont="1" applyBorder="1" applyAlignment="1">
      <alignment vertical="center" shrinkToFit="1"/>
    </xf>
    <xf numFmtId="44" fontId="11" fillId="2" borderId="10" xfId="1" applyNumberFormat="1" applyFont="1" applyFill="1" applyBorder="1" applyAlignment="1">
      <alignment vertical="center" shrinkToFit="1"/>
    </xf>
    <xf numFmtId="44" fontId="13" fillId="5" borderId="7" xfId="6" applyNumberFormat="1" applyFont="1" applyFill="1" applyBorder="1" applyAlignment="1">
      <alignment vertical="center" shrinkToFit="1"/>
    </xf>
    <xf numFmtId="44" fontId="13" fillId="0" borderId="7" xfId="6" applyNumberFormat="1" applyFont="1" applyBorder="1" applyAlignment="1">
      <alignment vertical="center" shrinkToFit="1"/>
    </xf>
    <xf numFmtId="44" fontId="13" fillId="5" borderId="10" xfId="6" applyNumberFormat="1" applyFont="1" applyFill="1" applyBorder="1" applyAlignment="1">
      <alignment vertical="center" shrinkToFit="1"/>
    </xf>
    <xf numFmtId="44" fontId="13" fillId="5" borderId="5" xfId="6" applyNumberFormat="1" applyFont="1" applyFill="1" applyBorder="1" applyAlignment="1">
      <alignment vertical="center" shrinkToFit="1"/>
    </xf>
    <xf numFmtId="44" fontId="13" fillId="0" borderId="5" xfId="6" applyNumberFormat="1" applyFont="1" applyBorder="1" applyAlignment="1">
      <alignment vertical="center" shrinkToFit="1"/>
    </xf>
    <xf numFmtId="44" fontId="6" fillId="0" borderId="10" xfId="0" applyNumberFormat="1" applyFont="1" applyBorder="1" applyAlignment="1">
      <alignment shrinkToFit="1"/>
    </xf>
    <xf numFmtId="44" fontId="35" fillId="2" borderId="13" xfId="0" applyNumberFormat="1" applyFont="1" applyFill="1" applyBorder="1" applyAlignment="1">
      <alignment shrinkToFit="1"/>
    </xf>
    <xf numFmtId="44" fontId="0" fillId="0" borderId="7" xfId="2" applyFont="1" applyFill="1" applyBorder="1" applyAlignment="1" applyProtection="1">
      <alignment vertical="center" shrinkToFit="1"/>
      <protection locked="0"/>
    </xf>
    <xf numFmtId="44" fontId="18" fillId="0" borderId="10" xfId="2" applyFont="1" applyFill="1" applyBorder="1" applyAlignment="1" applyProtection="1">
      <alignment vertical="center" shrinkToFit="1"/>
    </xf>
    <xf numFmtId="44" fontId="0" fillId="5" borderId="10" xfId="8" applyNumberFormat="1" applyFont="1" applyFill="1" applyBorder="1" applyAlignment="1" applyProtection="1">
      <alignment horizontal="center" vertical="center"/>
    </xf>
    <xf numFmtId="44" fontId="0" fillId="2" borderId="10" xfId="8" applyNumberFormat="1" applyFont="1" applyFill="1" applyBorder="1" applyAlignment="1" applyProtection="1">
      <alignment horizontal="center" vertical="center"/>
    </xf>
    <xf numFmtId="44" fontId="0" fillId="0" borderId="10" xfId="2" applyFont="1" applyFill="1" applyBorder="1" applyAlignment="1" applyProtection="1">
      <alignment vertical="center" shrinkToFit="1"/>
    </xf>
    <xf numFmtId="44" fontId="0" fillId="0" borderId="10" xfId="2" applyFont="1" applyFill="1" applyBorder="1" applyAlignment="1" applyProtection="1">
      <alignment horizontal="left" vertical="center" shrinkToFit="1"/>
    </xf>
    <xf numFmtId="44" fontId="0" fillId="0" borderId="10" xfId="0" applyNumberFormat="1" applyBorder="1" applyAlignment="1">
      <alignment vertical="center"/>
    </xf>
    <xf numFmtId="44" fontId="0" fillId="0" borderId="10" xfId="0" applyNumberFormat="1" applyBorder="1" applyAlignment="1">
      <alignment horizontal="center" vertical="center"/>
    </xf>
    <xf numFmtId="44" fontId="19" fillId="2" borderId="10" xfId="2" applyFont="1" applyFill="1" applyBorder="1" applyAlignment="1" applyProtection="1">
      <alignment horizontal="center" vertical="center"/>
    </xf>
    <xf numFmtId="44" fontId="25" fillId="0" borderId="10" xfId="2" applyFont="1" applyFill="1" applyBorder="1" applyAlignment="1" applyProtection="1">
      <alignment horizontal="center" vertical="center"/>
    </xf>
    <xf numFmtId="44" fontId="28" fillId="2" borderId="10" xfId="2" applyFont="1" applyFill="1" applyBorder="1" applyAlignment="1" applyProtection="1">
      <alignment vertical="center"/>
    </xf>
    <xf numFmtId="44" fontId="27" fillId="7" borderId="10" xfId="2" applyFont="1" applyFill="1" applyBorder="1" applyAlignment="1" applyProtection="1">
      <alignment horizontal="left" vertical="center" shrinkToFit="1"/>
      <protection locked="0"/>
    </xf>
    <xf numFmtId="44" fontId="27" fillId="7" borderId="10" xfId="2" applyFont="1" applyFill="1" applyBorder="1" applyAlignment="1" applyProtection="1">
      <alignment horizontal="left" vertical="center"/>
      <protection locked="0"/>
    </xf>
    <xf numFmtId="44" fontId="25" fillId="7" borderId="10" xfId="2" applyFont="1" applyFill="1" applyBorder="1" applyAlignment="1" applyProtection="1">
      <alignment horizontal="center" vertical="center"/>
    </xf>
    <xf numFmtId="44" fontId="25" fillId="0" borderId="10" xfId="2" applyFont="1" applyBorder="1"/>
    <xf numFmtId="44" fontId="25" fillId="0" borderId="10" xfId="2" applyFont="1" applyBorder="1" applyAlignment="1">
      <alignment vertical="center"/>
    </xf>
    <xf numFmtId="44" fontId="26" fillId="2" borderId="10" xfId="0" applyNumberFormat="1" applyFont="1" applyFill="1" applyBorder="1" applyAlignment="1">
      <alignment vertical="center"/>
    </xf>
    <xf numFmtId="44" fontId="26" fillId="2" borderId="10" xfId="0" applyNumberFormat="1" applyFont="1" applyFill="1" applyBorder="1"/>
    <xf numFmtId="0" fontId="39" fillId="0" borderId="0" xfId="4" applyFont="1" applyAlignment="1">
      <alignment horizontal="left" vertical="center" wrapText="1"/>
    </xf>
    <xf numFmtId="0" fontId="25" fillId="0" borderId="0" xfId="0" applyFont="1" applyAlignment="1">
      <alignment horizontal="left" vertical="top" wrapText="1"/>
    </xf>
  </cellXfs>
  <cellStyles count="9">
    <cellStyle name="Comma" xfId="8" builtinId="3"/>
    <cellStyle name="Comma 2" xfId="1" xr:uid="{00000000-0005-0000-0000-000001000000}"/>
    <cellStyle name="Currency" xfId="2" builtinId="4"/>
    <cellStyle name="Currency 2" xfId="3" xr:uid="{00000000-0005-0000-0000-000003000000}"/>
    <cellStyle name="Normal" xfId="0" builtinId="0"/>
    <cellStyle name="Normal 2" xfId="4" xr:uid="{00000000-0005-0000-0000-000005000000}"/>
    <cellStyle name="Normal 3" xfId="5" xr:uid="{00000000-0005-0000-0000-000006000000}"/>
    <cellStyle name="Normal_S10-1(1)" xfId="6" xr:uid="{00000000-0005-0000-0000-000007000000}"/>
    <cellStyle name="Percent" xfId="7" builtinId="5"/>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lnSpc>
            <a:spcPts val="7900"/>
          </a:lnSpc>
          <a:defRPr sz="6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E6EF0-0539-4017-A7F8-1C2D26CCB880}">
  <sheetPr>
    <pageSetUpPr fitToPage="1"/>
  </sheetPr>
  <dimension ref="A1:C62"/>
  <sheetViews>
    <sheetView showGridLines="0" view="pageLayout" topLeftCell="A44" zoomScale="80" zoomScaleNormal="120" zoomScaleSheetLayoutView="100" zoomScalePageLayoutView="80" workbookViewId="0">
      <selection activeCell="B67" sqref="B67"/>
    </sheetView>
  </sheetViews>
  <sheetFormatPr defaultColWidth="8.5546875" defaultRowHeight="11.25" x14ac:dyDescent="0.2"/>
  <cols>
    <col min="1" max="1" width="4.109375" style="4" customWidth="1"/>
    <col min="2" max="2" width="50.6640625" style="4" customWidth="1"/>
    <col min="3" max="3" width="37.33203125" style="4" customWidth="1"/>
    <col min="4" max="16384" width="8.5546875" style="4"/>
  </cols>
  <sheetData>
    <row r="1" spans="2:3" ht="15.75" x14ac:dyDescent="0.2">
      <c r="B1" s="280"/>
      <c r="C1" s="280"/>
    </row>
    <row r="2" spans="2:3" ht="15.75" x14ac:dyDescent="0.2">
      <c r="B2" s="288" t="s">
        <v>226</v>
      </c>
      <c r="C2" s="280"/>
    </row>
    <row r="3" spans="2:3" ht="15.75" x14ac:dyDescent="0.2">
      <c r="B3" s="289" t="s">
        <v>0</v>
      </c>
      <c r="C3" s="290"/>
    </row>
    <row r="4" spans="2:3" ht="14.25" x14ac:dyDescent="0.2">
      <c r="B4" s="88"/>
      <c r="C4" s="88"/>
    </row>
    <row r="5" spans="2:3" ht="15" x14ac:dyDescent="0.25">
      <c r="B5" s="143" t="s">
        <v>295</v>
      </c>
      <c r="C5" s="143" t="s">
        <v>296</v>
      </c>
    </row>
    <row r="6" spans="2:3" ht="14.25" x14ac:dyDescent="0.2">
      <c r="B6" s="95" t="s">
        <v>143</v>
      </c>
      <c r="C6" s="287"/>
    </row>
    <row r="7" spans="2:3" ht="14.25" x14ac:dyDescent="0.2">
      <c r="B7" s="95" t="s">
        <v>108</v>
      </c>
      <c r="C7" s="287"/>
    </row>
    <row r="8" spans="2:3" ht="14.25" x14ac:dyDescent="0.2">
      <c r="B8" s="95" t="s">
        <v>144</v>
      </c>
      <c r="C8" s="287"/>
    </row>
    <row r="9" spans="2:3" ht="14.25" x14ac:dyDescent="0.2">
      <c r="B9" s="95" t="s">
        <v>109</v>
      </c>
      <c r="C9" s="287"/>
    </row>
    <row r="10" spans="2:3" ht="14.25" x14ac:dyDescent="0.2">
      <c r="B10" s="95" t="s">
        <v>110</v>
      </c>
      <c r="C10" s="287"/>
    </row>
    <row r="11" spans="2:3" ht="14.25" x14ac:dyDescent="0.2">
      <c r="B11" s="95" t="s">
        <v>111</v>
      </c>
      <c r="C11" s="287"/>
    </row>
    <row r="12" spans="2:3" ht="14.25" x14ac:dyDescent="0.2">
      <c r="B12" s="95" t="s">
        <v>112</v>
      </c>
      <c r="C12" s="287"/>
    </row>
    <row r="13" spans="2:3" ht="14.25" x14ac:dyDescent="0.2">
      <c r="B13" s="95" t="s">
        <v>113</v>
      </c>
      <c r="C13" s="287"/>
    </row>
    <row r="14" spans="2:3" ht="14.25" x14ac:dyDescent="0.2">
      <c r="B14" s="95" t="s">
        <v>114</v>
      </c>
      <c r="C14" s="287"/>
    </row>
    <row r="15" spans="2:3" ht="14.25" x14ac:dyDescent="0.2">
      <c r="B15" s="95" t="s">
        <v>115</v>
      </c>
      <c r="C15" s="287"/>
    </row>
    <row r="16" spans="2:3" ht="14.25" x14ac:dyDescent="0.2">
      <c r="B16" s="95" t="s">
        <v>116</v>
      </c>
      <c r="C16" s="287"/>
    </row>
    <row r="17" spans="2:3" ht="14.25" x14ac:dyDescent="0.2">
      <c r="B17" s="95" t="s">
        <v>117</v>
      </c>
      <c r="C17" s="287"/>
    </row>
    <row r="18" spans="2:3" ht="14.25" x14ac:dyDescent="0.2">
      <c r="B18" s="95" t="s">
        <v>118</v>
      </c>
      <c r="C18" s="287"/>
    </row>
    <row r="19" spans="2:3" ht="14.25" x14ac:dyDescent="0.2">
      <c r="B19" s="95" t="s">
        <v>119</v>
      </c>
      <c r="C19" s="287"/>
    </row>
    <row r="20" spans="2:3" ht="14.25" x14ac:dyDescent="0.2">
      <c r="B20" s="95" t="s">
        <v>120</v>
      </c>
      <c r="C20" s="287"/>
    </row>
    <row r="21" spans="2:3" ht="14.25" x14ac:dyDescent="0.2">
      <c r="B21" s="95" t="s">
        <v>121</v>
      </c>
      <c r="C21" s="287"/>
    </row>
    <row r="22" spans="2:3" ht="14.25" x14ac:dyDescent="0.2">
      <c r="B22" s="95" t="s">
        <v>122</v>
      </c>
      <c r="C22" s="287"/>
    </row>
    <row r="23" spans="2:3" ht="14.25" x14ac:dyDescent="0.2">
      <c r="B23" s="95" t="s">
        <v>123</v>
      </c>
      <c r="C23" s="287"/>
    </row>
    <row r="24" spans="2:3" ht="14.25" x14ac:dyDescent="0.2">
      <c r="B24" s="95" t="s">
        <v>124</v>
      </c>
      <c r="C24" s="287"/>
    </row>
    <row r="25" spans="2:3" ht="28.5" x14ac:dyDescent="0.2">
      <c r="B25" s="281" t="s">
        <v>231</v>
      </c>
      <c r="C25" s="287"/>
    </row>
    <row r="26" spans="2:3" ht="14.25" x14ac:dyDescent="0.2">
      <c r="B26" s="95" t="s">
        <v>125</v>
      </c>
      <c r="C26" s="287"/>
    </row>
    <row r="27" spans="2:3" ht="14.25" x14ac:dyDescent="0.2">
      <c r="B27" s="95" t="s">
        <v>126</v>
      </c>
      <c r="C27" s="287"/>
    </row>
    <row r="28" spans="2:3" ht="14.25" x14ac:dyDescent="0.2">
      <c r="B28" s="95" t="s">
        <v>127</v>
      </c>
      <c r="C28" s="287"/>
    </row>
    <row r="29" spans="2:3" ht="14.25" x14ac:dyDescent="0.2">
      <c r="B29" s="95" t="s">
        <v>128</v>
      </c>
      <c r="C29" s="328">
        <f>'Sch 7 - EST. Interim Settlement'!C23</f>
        <v>0</v>
      </c>
    </row>
    <row r="30" spans="2:3" ht="14.25" x14ac:dyDescent="0.2">
      <c r="B30" s="95" t="s">
        <v>129</v>
      </c>
      <c r="C30" s="328">
        <f>-'Sch 7 - EST. Interim Settlement'!D23</f>
        <v>0</v>
      </c>
    </row>
    <row r="31" spans="2:3" ht="14.25" x14ac:dyDescent="0.2">
      <c r="B31" s="95" t="s">
        <v>130</v>
      </c>
      <c r="C31" s="328">
        <f>'Sch 7 - EST. Interim Settlement'!E23</f>
        <v>0</v>
      </c>
    </row>
    <row r="32" spans="2:3" ht="14.25" x14ac:dyDescent="0.2">
      <c r="B32" s="88"/>
      <c r="C32" s="88"/>
    </row>
    <row r="33" spans="1:3" ht="64.5" customHeight="1" x14ac:dyDescent="0.2">
      <c r="B33" s="374" t="s">
        <v>297</v>
      </c>
      <c r="C33" s="374"/>
    </row>
    <row r="34" spans="1:3" ht="14.25" x14ac:dyDescent="0.2">
      <c r="B34" s="88"/>
      <c r="C34" s="88"/>
    </row>
    <row r="35" spans="1:3" ht="14.25" x14ac:dyDescent="0.2">
      <c r="B35" s="88" t="s">
        <v>298</v>
      </c>
      <c r="C35" s="88"/>
    </row>
    <row r="36" spans="1:3" ht="14.25" x14ac:dyDescent="0.2">
      <c r="A36" s="291" t="s">
        <v>301</v>
      </c>
      <c r="B36" s="292"/>
      <c r="C36" s="88" t="s">
        <v>232</v>
      </c>
    </row>
    <row r="37" spans="1:3" ht="14.25" x14ac:dyDescent="0.2">
      <c r="B37" s="88"/>
      <c r="C37" s="88"/>
    </row>
    <row r="38" spans="1:3" ht="36" customHeight="1" x14ac:dyDescent="0.2">
      <c r="B38" s="374" t="s">
        <v>222</v>
      </c>
      <c r="C38" s="374"/>
    </row>
    <row r="39" spans="1:3" ht="14.25" x14ac:dyDescent="0.2">
      <c r="B39" s="88"/>
      <c r="C39" s="88"/>
    </row>
    <row r="40" spans="1:3" ht="72" customHeight="1" x14ac:dyDescent="0.2">
      <c r="B40" s="374" t="s">
        <v>107</v>
      </c>
      <c r="C40" s="374"/>
    </row>
    <row r="41" spans="1:3" ht="14.25" x14ac:dyDescent="0.2">
      <c r="B41" s="88"/>
      <c r="C41" s="88"/>
    </row>
    <row r="42" spans="1:3" ht="30" customHeight="1" x14ac:dyDescent="0.2">
      <c r="B42" s="374" t="s">
        <v>223</v>
      </c>
      <c r="C42" s="374"/>
    </row>
    <row r="43" spans="1:3" ht="14.25" x14ac:dyDescent="0.2">
      <c r="B43" s="88"/>
      <c r="C43" s="88"/>
    </row>
    <row r="44" spans="1:3" ht="48.75" customHeight="1" x14ac:dyDescent="0.2">
      <c r="B44" s="374" t="s">
        <v>235</v>
      </c>
      <c r="C44" s="374"/>
    </row>
    <row r="45" spans="1:3" ht="14.25" x14ac:dyDescent="0.2">
      <c r="B45" s="88"/>
      <c r="C45" s="88"/>
    </row>
    <row r="46" spans="1:3" ht="14.25" x14ac:dyDescent="0.2">
      <c r="B46" s="282"/>
      <c r="C46" s="88"/>
    </row>
    <row r="47" spans="1:3" ht="14.25" x14ac:dyDescent="0.2">
      <c r="B47" s="283" t="s">
        <v>299</v>
      </c>
      <c r="C47" s="88"/>
    </row>
    <row r="48" spans="1:3" ht="14.25" x14ac:dyDescent="0.2">
      <c r="B48" s="292"/>
      <c r="C48" s="88"/>
    </row>
    <row r="49" spans="2:3" ht="14.25" x14ac:dyDescent="0.2">
      <c r="B49" s="283" t="s">
        <v>300</v>
      </c>
      <c r="C49" s="88"/>
    </row>
    <row r="50" spans="2:3" ht="15" x14ac:dyDescent="0.2">
      <c r="B50" s="293"/>
      <c r="C50" s="284"/>
    </row>
    <row r="51" spans="2:3" ht="14.25" x14ac:dyDescent="0.2">
      <c r="B51" s="285" t="s">
        <v>233</v>
      </c>
      <c r="C51" s="286"/>
    </row>
    <row r="52" spans="2:3" ht="14.25" x14ac:dyDescent="0.2">
      <c r="B52" s="292"/>
      <c r="C52" s="88"/>
    </row>
    <row r="53" spans="2:3" ht="14.25" x14ac:dyDescent="0.2">
      <c r="B53" s="321" t="s">
        <v>315</v>
      </c>
    </row>
    <row r="55" spans="2:3" ht="12.75" x14ac:dyDescent="0.2">
      <c r="B55" s="294" t="s">
        <v>60</v>
      </c>
      <c r="C55" s="294"/>
    </row>
    <row r="56" spans="2:3" ht="12.75" x14ac:dyDescent="0.2">
      <c r="B56" s="296" t="s">
        <v>227</v>
      </c>
      <c r="C56" s="297">
        <f>'Sch 1 - Total Expense'!I74</f>
        <v>0</v>
      </c>
    </row>
    <row r="57" spans="2:3" ht="12.75" x14ac:dyDescent="0.2">
      <c r="B57" s="296" t="s">
        <v>228</v>
      </c>
      <c r="C57" s="297">
        <f>'Sch 2 - MTS Expense '!H74+'Sch 3 - NON-MTS Expense'!E75</f>
        <v>0</v>
      </c>
    </row>
    <row r="58" spans="2:3" ht="12.75" x14ac:dyDescent="0.2">
      <c r="B58" s="151" t="s">
        <v>1</v>
      </c>
      <c r="C58" s="295">
        <f>C56-C57</f>
        <v>0</v>
      </c>
    </row>
    <row r="59" spans="2:3" ht="12.75" x14ac:dyDescent="0.2">
      <c r="B59" s="61"/>
      <c r="C59" s="61"/>
    </row>
    <row r="60" spans="2:3" ht="15" x14ac:dyDescent="0.2">
      <c r="B60" s="299" t="s">
        <v>59</v>
      </c>
      <c r="C60" s="299"/>
    </row>
    <row r="61" spans="2:3" x14ac:dyDescent="0.2">
      <c r="B61" s="373" t="s">
        <v>348</v>
      </c>
      <c r="C61" s="373"/>
    </row>
    <row r="62" spans="2:3" x14ac:dyDescent="0.2">
      <c r="B62" s="373"/>
      <c r="C62" s="373"/>
    </row>
  </sheetData>
  <protectedRanges>
    <protectedRange sqref="B50" name="Range16"/>
  </protectedRanges>
  <mergeCells count="6">
    <mergeCell ref="B61:C62"/>
    <mergeCell ref="B33:C33"/>
    <mergeCell ref="B38:C38"/>
    <mergeCell ref="B40:C40"/>
    <mergeCell ref="B42:C42"/>
    <mergeCell ref="B44:C44"/>
  </mergeCells>
  <printOptions horizontalCentered="1"/>
  <pageMargins left="0.33" right="0.33" top="0.5" bottom="0.5" header="0.25" footer="0.25"/>
  <pageSetup scale="91" fitToHeight="0" orientation="portrait" r:id="rId1"/>
  <headerFooter alignWithMargins="0">
    <oddHeader>&amp;L&amp;9State of Alaska
&amp;R&amp;9Emergency Medical Transportation Services</oddHeader>
    <oddFooter>&amp;L&amp;9January 18, 2022&amp;C&amp;9Certification&amp;R&amp;9Page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6C6CC-8702-45A9-BA18-8818EFF86E79}">
  <sheetPr>
    <pageSetUpPr fitToPage="1"/>
  </sheetPr>
  <dimension ref="A1:E90"/>
  <sheetViews>
    <sheetView view="pageLayout" topLeftCell="A83" zoomScaleNormal="100" workbookViewId="0">
      <selection activeCell="C87" sqref="C87:E89"/>
    </sheetView>
  </sheetViews>
  <sheetFormatPr defaultColWidth="8.88671875" defaultRowHeight="14.25" x14ac:dyDescent="0.2"/>
  <cols>
    <col min="1" max="1" width="8" style="88" customWidth="1"/>
    <col min="2" max="2" width="43.109375" style="88" customWidth="1"/>
    <col min="3" max="3" width="14.109375" style="88" bestFit="1" customWidth="1"/>
    <col min="4" max="4" width="12.6640625" style="88" customWidth="1"/>
    <col min="5" max="5" width="13.77734375" style="88" customWidth="1"/>
    <col min="6" max="6" width="2.109375" style="88" customWidth="1"/>
    <col min="7" max="16384" width="8.88671875" style="88"/>
  </cols>
  <sheetData>
    <row r="1" spans="1:5" ht="15" x14ac:dyDescent="0.2">
      <c r="B1" s="164"/>
      <c r="C1" s="229" t="s">
        <v>178</v>
      </c>
    </row>
    <row r="2" spans="1:5" ht="14.25" customHeight="1" x14ac:dyDescent="0.2">
      <c r="B2" s="89"/>
    </row>
    <row r="3" spans="1:5" ht="28.5" x14ac:dyDescent="0.2">
      <c r="A3" s="256" t="s">
        <v>97</v>
      </c>
      <c r="B3" s="263">
        <f>Certification!C6</f>
        <v>0</v>
      </c>
      <c r="C3" s="90" t="s">
        <v>58</v>
      </c>
      <c r="D3" s="262">
        <f>Certification!C28</f>
        <v>0</v>
      </c>
    </row>
    <row r="4" spans="1:5" x14ac:dyDescent="0.2">
      <c r="A4" s="258"/>
      <c r="B4" s="258"/>
      <c r="C4" s="258"/>
    </row>
    <row r="5" spans="1:5" ht="32.25" customHeight="1" x14ac:dyDescent="0.2">
      <c r="A5" s="267" t="s">
        <v>179</v>
      </c>
      <c r="B5" s="254"/>
      <c r="C5" s="254"/>
      <c r="D5" s="254"/>
      <c r="E5" s="254"/>
    </row>
    <row r="6" spans="1:5" ht="50.25" customHeight="1" x14ac:dyDescent="0.2">
      <c r="A6" s="374" t="s">
        <v>180</v>
      </c>
      <c r="B6" s="374"/>
      <c r="C6" s="374"/>
      <c r="D6" s="374"/>
      <c r="E6" s="374"/>
    </row>
    <row r="7" spans="1:5" ht="15" x14ac:dyDescent="0.25">
      <c r="A7" s="326" t="s">
        <v>317</v>
      </c>
      <c r="B7" s="327"/>
      <c r="C7" s="323"/>
      <c r="D7" s="324" t="s">
        <v>318</v>
      </c>
      <c r="E7" s="325"/>
    </row>
    <row r="9" spans="1:5" ht="15" x14ac:dyDescent="0.25">
      <c r="A9" s="92" t="s">
        <v>182</v>
      </c>
    </row>
    <row r="10" spans="1:5" ht="18.75" customHeight="1" x14ac:dyDescent="0.2">
      <c r="A10" s="231" t="s">
        <v>183</v>
      </c>
      <c r="B10" s="231"/>
      <c r="C10" s="231"/>
      <c r="D10" s="231"/>
      <c r="E10" s="231"/>
    </row>
    <row r="11" spans="1:5" ht="15" x14ac:dyDescent="0.25">
      <c r="A11" s="143" t="s">
        <v>67</v>
      </c>
      <c r="B11" s="94" t="s">
        <v>184</v>
      </c>
      <c r="C11" s="141" t="s">
        <v>87</v>
      </c>
      <c r="D11" s="141" t="s">
        <v>275</v>
      </c>
      <c r="E11" s="141" t="s">
        <v>88</v>
      </c>
    </row>
    <row r="12" spans="1:5" x14ac:dyDescent="0.2">
      <c r="A12" s="232">
        <v>1</v>
      </c>
      <c r="B12" s="95" t="s">
        <v>242</v>
      </c>
      <c r="C12" s="96">
        <f>'Sch 7 - EST. Interim Settlement'!C23</f>
        <v>0</v>
      </c>
      <c r="D12" s="96">
        <f>'Sch 7 - EST. Interim Settlement'!D23</f>
        <v>0</v>
      </c>
      <c r="E12" s="96">
        <f>'Sch 7 - EST. Interim Settlement'!E23</f>
        <v>0</v>
      </c>
    </row>
    <row r="13" spans="1:5" x14ac:dyDescent="0.2">
      <c r="C13" s="97"/>
    </row>
    <row r="14" spans="1:5" ht="15" x14ac:dyDescent="0.25">
      <c r="A14" s="92" t="s">
        <v>185</v>
      </c>
      <c r="C14" s="119"/>
    </row>
    <row r="15" spans="1:5" ht="72.75" customHeight="1" x14ac:dyDescent="0.2">
      <c r="A15" s="374" t="s">
        <v>276</v>
      </c>
      <c r="B15" s="374"/>
      <c r="C15" s="374"/>
      <c r="D15" s="374"/>
      <c r="E15" s="374"/>
    </row>
    <row r="17" spans="1:5" ht="15" customHeight="1" x14ac:dyDescent="0.25">
      <c r="A17" s="143" t="s">
        <v>67</v>
      </c>
      <c r="B17" s="233" t="s">
        <v>244</v>
      </c>
      <c r="C17" s="234" t="s">
        <v>87</v>
      </c>
      <c r="D17" s="234" t="s">
        <v>86</v>
      </c>
      <c r="E17" s="234" t="s">
        <v>88</v>
      </c>
    </row>
    <row r="18" spans="1:5" x14ac:dyDescent="0.2">
      <c r="A18" s="235">
        <v>2</v>
      </c>
      <c r="B18" s="236" t="s">
        <v>245</v>
      </c>
      <c r="C18" s="98"/>
      <c r="D18" s="259"/>
      <c r="E18" s="259"/>
    </row>
    <row r="19" spans="1:5" x14ac:dyDescent="0.2">
      <c r="A19" s="235">
        <v>3</v>
      </c>
      <c r="B19" s="236" t="s">
        <v>246</v>
      </c>
      <c r="C19" s="98"/>
      <c r="D19" s="259"/>
      <c r="E19" s="259"/>
    </row>
    <row r="20" spans="1:5" x14ac:dyDescent="0.2">
      <c r="A20" s="235">
        <v>4</v>
      </c>
      <c r="B20" s="236" t="s">
        <v>247</v>
      </c>
      <c r="C20" s="98"/>
      <c r="D20" s="259"/>
      <c r="E20" s="259"/>
    </row>
    <row r="21" spans="1:5" x14ac:dyDescent="0.2">
      <c r="A21" s="235">
        <v>5</v>
      </c>
      <c r="B21" s="236" t="s">
        <v>248</v>
      </c>
      <c r="C21" s="98"/>
      <c r="D21" s="259"/>
      <c r="E21" s="259"/>
    </row>
    <row r="22" spans="1:5" ht="28.5" x14ac:dyDescent="0.2">
      <c r="A22" s="235">
        <v>6</v>
      </c>
      <c r="B22" s="237" t="s">
        <v>328</v>
      </c>
      <c r="C22" s="98"/>
      <c r="D22" s="260"/>
      <c r="E22" s="260"/>
    </row>
    <row r="23" spans="1:5" ht="28.5" x14ac:dyDescent="0.2">
      <c r="A23" s="235">
        <v>7</v>
      </c>
      <c r="B23" s="237" t="s">
        <v>327</v>
      </c>
      <c r="C23" s="98"/>
      <c r="D23" s="260"/>
      <c r="E23" s="260"/>
    </row>
    <row r="24" spans="1:5" ht="15" x14ac:dyDescent="0.2">
      <c r="A24" s="238">
        <v>8</v>
      </c>
      <c r="B24" s="239" t="s">
        <v>249</v>
      </c>
      <c r="C24" s="240">
        <f>SUM(C18:C23)</f>
        <v>0</v>
      </c>
      <c r="D24" s="240">
        <f>SUM(D18:D23)</f>
        <v>0</v>
      </c>
      <c r="E24" s="240">
        <f>SUM(E18:E23)</f>
        <v>0</v>
      </c>
    </row>
    <row r="26" spans="1:5" ht="15" x14ac:dyDescent="0.25">
      <c r="A26" s="92" t="s">
        <v>186</v>
      </c>
    </row>
    <row r="27" spans="1:5" ht="14.25" customHeight="1" x14ac:dyDescent="0.2">
      <c r="A27" s="231" t="s">
        <v>250</v>
      </c>
      <c r="B27" s="231"/>
      <c r="C27" s="231"/>
      <c r="D27" s="231"/>
      <c r="E27" s="231"/>
    </row>
    <row r="28" spans="1:5" x14ac:dyDescent="0.2">
      <c r="A28" s="99"/>
      <c r="B28" s="99"/>
      <c r="C28" s="99"/>
    </row>
    <row r="29" spans="1:5" ht="15" x14ac:dyDescent="0.2">
      <c r="A29" s="247" t="s">
        <v>67</v>
      </c>
      <c r="B29" s="233" t="s">
        <v>187</v>
      </c>
      <c r="C29" s="234" t="s">
        <v>87</v>
      </c>
      <c r="D29" s="234" t="s">
        <v>86</v>
      </c>
      <c r="E29" s="234" t="s">
        <v>88</v>
      </c>
    </row>
    <row r="30" spans="1:5" x14ac:dyDescent="0.2">
      <c r="A30" s="235">
        <v>9</v>
      </c>
      <c r="B30" s="236" t="s">
        <v>188</v>
      </c>
      <c r="C30" s="364">
        <f t="shared" ref="C30:C34" si="0">$C$12*C18</f>
        <v>0</v>
      </c>
      <c r="D30" s="364">
        <f t="shared" ref="D30:D35" si="1">$D$12*D18</f>
        <v>0</v>
      </c>
      <c r="E30" s="364">
        <f t="shared" ref="E30:E35" si="2">$E$12*E18</f>
        <v>0</v>
      </c>
    </row>
    <row r="31" spans="1:5" x14ac:dyDescent="0.2">
      <c r="A31" s="235">
        <v>10</v>
      </c>
      <c r="B31" s="236" t="s">
        <v>189</v>
      </c>
      <c r="C31" s="364">
        <f t="shared" si="0"/>
        <v>0</v>
      </c>
      <c r="D31" s="364">
        <f t="shared" si="1"/>
        <v>0</v>
      </c>
      <c r="E31" s="364">
        <f t="shared" si="2"/>
        <v>0</v>
      </c>
    </row>
    <row r="32" spans="1:5" x14ac:dyDescent="0.2">
      <c r="A32" s="235">
        <v>11</v>
      </c>
      <c r="B32" s="236" t="s">
        <v>251</v>
      </c>
      <c r="C32" s="364">
        <f t="shared" si="0"/>
        <v>0</v>
      </c>
      <c r="D32" s="364">
        <f t="shared" si="1"/>
        <v>0</v>
      </c>
      <c r="E32" s="364">
        <f t="shared" si="2"/>
        <v>0</v>
      </c>
    </row>
    <row r="33" spans="1:5" x14ac:dyDescent="0.2">
      <c r="A33" s="235">
        <v>12</v>
      </c>
      <c r="B33" s="236" t="s">
        <v>190</v>
      </c>
      <c r="C33" s="364">
        <f t="shared" si="0"/>
        <v>0</v>
      </c>
      <c r="D33" s="364">
        <f t="shared" si="1"/>
        <v>0</v>
      </c>
      <c r="E33" s="364">
        <f t="shared" si="2"/>
        <v>0</v>
      </c>
    </row>
    <row r="34" spans="1:5" ht="29.25" customHeight="1" x14ac:dyDescent="0.2">
      <c r="A34" s="235">
        <v>13</v>
      </c>
      <c r="B34" s="237" t="s">
        <v>330</v>
      </c>
      <c r="C34" s="364">
        <f t="shared" si="0"/>
        <v>0</v>
      </c>
      <c r="D34" s="364">
        <f t="shared" si="1"/>
        <v>0</v>
      </c>
      <c r="E34" s="364">
        <f t="shared" si="2"/>
        <v>0</v>
      </c>
    </row>
    <row r="35" spans="1:5" x14ac:dyDescent="0.2">
      <c r="A35" s="235">
        <v>14</v>
      </c>
      <c r="B35" s="237" t="s">
        <v>329</v>
      </c>
      <c r="C35" s="364">
        <f>$C$12*C23</f>
        <v>0</v>
      </c>
      <c r="D35" s="364">
        <f t="shared" si="1"/>
        <v>0</v>
      </c>
      <c r="E35" s="364">
        <f t="shared" si="2"/>
        <v>0</v>
      </c>
    </row>
    <row r="36" spans="1:5" ht="15" x14ac:dyDescent="0.2">
      <c r="A36" s="238">
        <v>15</v>
      </c>
      <c r="B36" s="239" t="s">
        <v>252</v>
      </c>
      <c r="C36" s="365">
        <f>SUM(C30:C35)</f>
        <v>0</v>
      </c>
      <c r="D36" s="365">
        <f>SUM(D30:D35)</f>
        <v>0</v>
      </c>
      <c r="E36" s="365">
        <f>SUM(E30:E35)</f>
        <v>0</v>
      </c>
    </row>
    <row r="38" spans="1:5" ht="15" x14ac:dyDescent="0.25">
      <c r="A38" s="92" t="s">
        <v>191</v>
      </c>
    </row>
    <row r="39" spans="1:5" ht="63" customHeight="1" x14ac:dyDescent="0.2">
      <c r="A39" s="374" t="s">
        <v>253</v>
      </c>
      <c r="B39" s="374"/>
      <c r="C39" s="374"/>
      <c r="D39" s="374"/>
      <c r="E39" s="374"/>
    </row>
    <row r="41" spans="1:5" ht="15" customHeight="1" x14ac:dyDescent="0.2">
      <c r="A41" s="247" t="s">
        <v>67</v>
      </c>
      <c r="B41" s="233" t="s">
        <v>192</v>
      </c>
      <c r="C41" s="234" t="s">
        <v>87</v>
      </c>
      <c r="D41" s="234" t="s">
        <v>86</v>
      </c>
      <c r="E41" s="234" t="s">
        <v>88</v>
      </c>
    </row>
    <row r="42" spans="1:5" ht="24" customHeight="1" x14ac:dyDescent="0.2">
      <c r="A42" s="235">
        <v>16</v>
      </c>
      <c r="B42" s="244" t="s">
        <v>154</v>
      </c>
      <c r="C42" s="366"/>
      <c r="D42" s="366"/>
      <c r="E42" s="366"/>
    </row>
    <row r="43" spans="1:5" x14ac:dyDescent="0.2">
      <c r="A43" s="235">
        <v>17</v>
      </c>
      <c r="B43" s="236" t="s">
        <v>193</v>
      </c>
      <c r="C43" s="367"/>
      <c r="D43" s="367"/>
      <c r="E43" s="367"/>
    </row>
    <row r="44" spans="1:5" x14ac:dyDescent="0.2">
      <c r="A44" s="235">
        <v>18</v>
      </c>
      <c r="B44" s="236" t="s">
        <v>254</v>
      </c>
      <c r="C44" s="367"/>
      <c r="D44" s="367"/>
      <c r="E44" s="367"/>
    </row>
    <row r="45" spans="1:5" x14ac:dyDescent="0.2">
      <c r="A45" s="235">
        <v>19</v>
      </c>
      <c r="B45" s="236" t="s">
        <v>194</v>
      </c>
      <c r="C45" s="367"/>
      <c r="D45" s="367"/>
      <c r="E45" s="367"/>
    </row>
    <row r="46" spans="1:5" ht="28.5" x14ac:dyDescent="0.2">
      <c r="A46" s="235">
        <v>20</v>
      </c>
      <c r="B46" s="237" t="s">
        <v>345</v>
      </c>
      <c r="C46" s="367"/>
      <c r="D46" s="367"/>
      <c r="E46" s="367"/>
    </row>
    <row r="47" spans="1:5" ht="28.5" x14ac:dyDescent="0.2">
      <c r="A47" s="235">
        <v>21</v>
      </c>
      <c r="B47" s="237" t="s">
        <v>331</v>
      </c>
      <c r="C47" s="367"/>
      <c r="D47" s="367"/>
      <c r="E47" s="367"/>
    </row>
    <row r="48" spans="1:5" ht="15" x14ac:dyDescent="0.2">
      <c r="A48" s="238">
        <v>22</v>
      </c>
      <c r="B48" s="245" t="s">
        <v>255</v>
      </c>
      <c r="C48" s="365">
        <f>SUM(C42:C47)</f>
        <v>0</v>
      </c>
      <c r="D48" s="365">
        <f t="shared" ref="D48:E48" si="3">SUM(D42:D47)</f>
        <v>0</v>
      </c>
      <c r="E48" s="365">
        <f t="shared" si="3"/>
        <v>0</v>
      </c>
    </row>
    <row r="50" spans="1:5" ht="15" x14ac:dyDescent="0.25">
      <c r="A50" s="92" t="s">
        <v>195</v>
      </c>
    </row>
    <row r="51" spans="1:5" ht="57.75" customHeight="1" x14ac:dyDescent="0.2">
      <c r="A51" s="374" t="s">
        <v>256</v>
      </c>
      <c r="B51" s="374"/>
      <c r="C51" s="374"/>
      <c r="D51" s="374"/>
      <c r="E51" s="374"/>
    </row>
    <row r="53" spans="1:5" ht="28.5" customHeight="1" x14ac:dyDescent="0.2">
      <c r="A53" s="247" t="s">
        <v>67</v>
      </c>
      <c r="B53" s="264" t="s">
        <v>196</v>
      </c>
      <c r="C53" s="234" t="s">
        <v>87</v>
      </c>
      <c r="D53" s="234" t="s">
        <v>86</v>
      </c>
      <c r="E53" s="234" t="s">
        <v>88</v>
      </c>
    </row>
    <row r="54" spans="1:5" ht="28.5" x14ac:dyDescent="0.2">
      <c r="A54" s="235">
        <v>23</v>
      </c>
      <c r="B54" s="244" t="s">
        <v>197</v>
      </c>
      <c r="C54" s="368"/>
      <c r="D54" s="368"/>
      <c r="E54" s="368"/>
    </row>
    <row r="55" spans="1:5" x14ac:dyDescent="0.2">
      <c r="A55" s="235">
        <v>24</v>
      </c>
      <c r="B55" s="236" t="s">
        <v>198</v>
      </c>
      <c r="C55" s="368"/>
      <c r="D55" s="368"/>
      <c r="E55" s="368"/>
    </row>
    <row r="56" spans="1:5" x14ac:dyDescent="0.2">
      <c r="A56" s="235">
        <v>25</v>
      </c>
      <c r="B56" s="236" t="s">
        <v>257</v>
      </c>
      <c r="C56" s="368"/>
      <c r="D56" s="368"/>
      <c r="E56" s="368"/>
    </row>
    <row r="57" spans="1:5" x14ac:dyDescent="0.2">
      <c r="A57" s="235">
        <v>26</v>
      </c>
      <c r="B57" s="244" t="s">
        <v>199</v>
      </c>
      <c r="C57" s="368"/>
      <c r="D57" s="368"/>
      <c r="E57" s="368"/>
    </row>
    <row r="58" spans="1:5" ht="28.5" x14ac:dyDescent="0.2">
      <c r="A58" s="235">
        <v>27</v>
      </c>
      <c r="B58" s="237" t="s">
        <v>333</v>
      </c>
      <c r="C58" s="368"/>
      <c r="D58" s="368"/>
      <c r="E58" s="368"/>
    </row>
    <row r="59" spans="1:5" ht="32.25" customHeight="1" x14ac:dyDescent="0.2">
      <c r="A59" s="235">
        <v>28</v>
      </c>
      <c r="B59" s="237" t="s">
        <v>332</v>
      </c>
      <c r="C59" s="368"/>
      <c r="D59" s="368"/>
      <c r="E59" s="368"/>
    </row>
    <row r="60" spans="1:5" ht="15" x14ac:dyDescent="0.2">
      <c r="A60" s="238">
        <v>29</v>
      </c>
      <c r="B60" s="239" t="s">
        <v>258</v>
      </c>
      <c r="C60" s="365">
        <f>SUM(C54:C59)</f>
        <v>0</v>
      </c>
      <c r="D60" s="365">
        <f>SUM(D54:D59)</f>
        <v>0</v>
      </c>
      <c r="E60" s="365">
        <f>SUM(E54:E59)</f>
        <v>0</v>
      </c>
    </row>
    <row r="62" spans="1:5" ht="15" x14ac:dyDescent="0.25">
      <c r="A62" s="92" t="s">
        <v>200</v>
      </c>
    </row>
    <row r="63" spans="1:5" ht="33" customHeight="1" x14ac:dyDescent="0.2">
      <c r="A63" s="374" t="s">
        <v>259</v>
      </c>
      <c r="B63" s="374"/>
      <c r="C63" s="374"/>
      <c r="D63" s="374"/>
      <c r="E63" s="374"/>
    </row>
    <row r="65" spans="1:5" ht="31.5" customHeight="1" x14ac:dyDescent="0.2">
      <c r="A65" s="247" t="s">
        <v>67</v>
      </c>
      <c r="B65" s="266" t="s">
        <v>201</v>
      </c>
      <c r="C65" s="247" t="s">
        <v>87</v>
      </c>
      <c r="D65" s="247" t="s">
        <v>86</v>
      </c>
      <c r="E65" s="247" t="s">
        <v>88</v>
      </c>
    </row>
    <row r="66" spans="1:5" x14ac:dyDescent="0.2">
      <c r="A66" s="235">
        <v>30</v>
      </c>
      <c r="B66" s="244" t="s">
        <v>202</v>
      </c>
      <c r="C66" s="364">
        <f t="shared" ref="C66:E70" si="4">C30-C42-C54</f>
        <v>0</v>
      </c>
      <c r="D66" s="364">
        <f t="shared" si="4"/>
        <v>0</v>
      </c>
      <c r="E66" s="364">
        <f t="shared" si="4"/>
        <v>0</v>
      </c>
    </row>
    <row r="67" spans="1:5" x14ac:dyDescent="0.2">
      <c r="A67" s="235">
        <v>31</v>
      </c>
      <c r="B67" s="244" t="s">
        <v>203</v>
      </c>
      <c r="C67" s="364">
        <f t="shared" si="4"/>
        <v>0</v>
      </c>
      <c r="D67" s="364">
        <f t="shared" si="4"/>
        <v>0</v>
      </c>
      <c r="E67" s="364">
        <f t="shared" si="4"/>
        <v>0</v>
      </c>
    </row>
    <row r="68" spans="1:5" x14ac:dyDescent="0.2">
      <c r="A68" s="235">
        <v>32</v>
      </c>
      <c r="B68" s="244" t="s">
        <v>260</v>
      </c>
      <c r="C68" s="364">
        <f t="shared" si="4"/>
        <v>0</v>
      </c>
      <c r="D68" s="364">
        <f t="shared" si="4"/>
        <v>0</v>
      </c>
      <c r="E68" s="364">
        <f t="shared" si="4"/>
        <v>0</v>
      </c>
    </row>
    <row r="69" spans="1:5" ht="28.5" x14ac:dyDescent="0.2">
      <c r="A69" s="235">
        <v>33</v>
      </c>
      <c r="B69" s="244" t="s">
        <v>204</v>
      </c>
      <c r="C69" s="364">
        <f t="shared" si="4"/>
        <v>0</v>
      </c>
      <c r="D69" s="364">
        <f t="shared" si="4"/>
        <v>0</v>
      </c>
      <c r="E69" s="364">
        <f t="shared" si="4"/>
        <v>0</v>
      </c>
    </row>
    <row r="70" spans="1:5" ht="28.5" x14ac:dyDescent="0.2">
      <c r="A70" s="235">
        <v>34</v>
      </c>
      <c r="B70" s="237" t="s">
        <v>335</v>
      </c>
      <c r="C70" s="364">
        <f t="shared" si="4"/>
        <v>0</v>
      </c>
      <c r="D70" s="364">
        <f t="shared" si="4"/>
        <v>0</v>
      </c>
      <c r="E70" s="364">
        <f t="shared" si="4"/>
        <v>0</v>
      </c>
    </row>
    <row r="71" spans="1:5" ht="28.5" x14ac:dyDescent="0.2">
      <c r="A71" s="235">
        <v>35</v>
      </c>
      <c r="B71" s="237" t="s">
        <v>334</v>
      </c>
      <c r="C71" s="364">
        <f>C35-C47-C59</f>
        <v>0</v>
      </c>
      <c r="D71" s="364">
        <f t="shared" ref="D71:E71" si="5">D35-D47-D59</f>
        <v>0</v>
      </c>
      <c r="E71" s="364">
        <f t="shared" si="5"/>
        <v>0</v>
      </c>
    </row>
    <row r="72" spans="1:5" ht="15" x14ac:dyDescent="0.2">
      <c r="A72" s="238">
        <v>36</v>
      </c>
      <c r="B72" s="239" t="s">
        <v>261</v>
      </c>
      <c r="C72" s="365">
        <f>SUM(C66:C71)</f>
        <v>0</v>
      </c>
      <c r="D72" s="365">
        <f>SUM(D66:D71)</f>
        <v>0</v>
      </c>
      <c r="E72" s="365">
        <f>SUM(E66:E71)</f>
        <v>0</v>
      </c>
    </row>
    <row r="73" spans="1:5" ht="15" x14ac:dyDescent="0.2">
      <c r="A73" s="241"/>
      <c r="B73" s="242"/>
      <c r="C73" s="102"/>
      <c r="D73" s="102"/>
      <c r="E73" s="102"/>
    </row>
    <row r="74" spans="1:5" ht="15" x14ac:dyDescent="0.25">
      <c r="A74" s="92" t="s">
        <v>206</v>
      </c>
    </row>
    <row r="75" spans="1:5" x14ac:dyDescent="0.2">
      <c r="A75" s="88" t="s">
        <v>207</v>
      </c>
    </row>
    <row r="76" spans="1:5" ht="15" x14ac:dyDescent="0.25">
      <c r="A76" s="247" t="s">
        <v>67</v>
      </c>
      <c r="B76" s="93" t="s">
        <v>208</v>
      </c>
      <c r="C76" s="143" t="s">
        <v>209</v>
      </c>
    </row>
    <row r="77" spans="1:5" x14ac:dyDescent="0.2">
      <c r="A77" s="235">
        <v>37</v>
      </c>
      <c r="B77" s="236" t="s">
        <v>188</v>
      </c>
      <c r="C77" s="329"/>
    </row>
    <row r="79" spans="1:5" ht="15" x14ac:dyDescent="0.25">
      <c r="A79" s="92" t="s">
        <v>210</v>
      </c>
    </row>
    <row r="80" spans="1:5" ht="33" customHeight="1" x14ac:dyDescent="0.2">
      <c r="A80" s="374" t="s">
        <v>277</v>
      </c>
      <c r="B80" s="374"/>
      <c r="C80" s="374"/>
      <c r="D80" s="374"/>
      <c r="E80" s="374"/>
    </row>
    <row r="81" spans="1:5" x14ac:dyDescent="0.2">
      <c r="A81" s="142"/>
      <c r="B81" s="142"/>
      <c r="C81" s="142"/>
    </row>
    <row r="82" spans="1:5" ht="29.25" customHeight="1" x14ac:dyDescent="0.2">
      <c r="A82" s="247" t="s">
        <v>67</v>
      </c>
      <c r="B82" s="141" t="s">
        <v>278</v>
      </c>
      <c r="C82" s="234" t="s">
        <v>87</v>
      </c>
      <c r="D82" s="234" t="s">
        <v>86</v>
      </c>
      <c r="E82" s="234" t="s">
        <v>88</v>
      </c>
    </row>
    <row r="83" spans="1:5" x14ac:dyDescent="0.2">
      <c r="A83" s="235">
        <v>38</v>
      </c>
      <c r="B83" s="236" t="s">
        <v>188</v>
      </c>
      <c r="C83" s="369">
        <f t="shared" ref="C83:E87" si="6">C66*$C$77</f>
        <v>0</v>
      </c>
      <c r="D83" s="369">
        <f t="shared" si="6"/>
        <v>0</v>
      </c>
      <c r="E83" s="369">
        <f t="shared" si="6"/>
        <v>0</v>
      </c>
    </row>
    <row r="84" spans="1:5" x14ac:dyDescent="0.2">
      <c r="A84" s="235">
        <v>39</v>
      </c>
      <c r="B84" s="236" t="s">
        <v>189</v>
      </c>
      <c r="C84" s="369">
        <f t="shared" si="6"/>
        <v>0</v>
      </c>
      <c r="D84" s="369">
        <f t="shared" si="6"/>
        <v>0</v>
      </c>
      <c r="E84" s="369">
        <f t="shared" si="6"/>
        <v>0</v>
      </c>
    </row>
    <row r="85" spans="1:5" x14ac:dyDescent="0.2">
      <c r="A85" s="235">
        <v>40</v>
      </c>
      <c r="B85" s="236" t="s">
        <v>251</v>
      </c>
      <c r="C85" s="369">
        <f t="shared" si="6"/>
        <v>0</v>
      </c>
      <c r="D85" s="369">
        <f t="shared" si="6"/>
        <v>0</v>
      </c>
      <c r="E85" s="369">
        <f t="shared" si="6"/>
        <v>0</v>
      </c>
    </row>
    <row r="86" spans="1:5" x14ac:dyDescent="0.2">
      <c r="A86" s="235">
        <v>41</v>
      </c>
      <c r="B86" s="236" t="s">
        <v>190</v>
      </c>
      <c r="C86" s="369">
        <f t="shared" si="6"/>
        <v>0</v>
      </c>
      <c r="D86" s="369">
        <f t="shared" si="6"/>
        <v>0</v>
      </c>
      <c r="E86" s="369">
        <f t="shared" si="6"/>
        <v>0</v>
      </c>
    </row>
    <row r="87" spans="1:5" ht="29.25" customHeight="1" x14ac:dyDescent="0.2">
      <c r="A87" s="235">
        <v>42</v>
      </c>
      <c r="B87" s="237" t="s">
        <v>336</v>
      </c>
      <c r="C87" s="370">
        <f t="shared" si="6"/>
        <v>0</v>
      </c>
      <c r="D87" s="370">
        <f t="shared" si="6"/>
        <v>0</v>
      </c>
      <c r="E87" s="370">
        <f t="shared" si="6"/>
        <v>0</v>
      </c>
    </row>
    <row r="88" spans="1:5" ht="18.75" customHeight="1" x14ac:dyDescent="0.2">
      <c r="A88" s="235">
        <v>43</v>
      </c>
      <c r="B88" s="237" t="s">
        <v>326</v>
      </c>
      <c r="C88" s="370">
        <f>C71*$C$77</f>
        <v>0</v>
      </c>
      <c r="D88" s="370">
        <f t="shared" ref="D88:E88" si="7">D71*$C$77</f>
        <v>0</v>
      </c>
      <c r="E88" s="370">
        <f t="shared" si="7"/>
        <v>0</v>
      </c>
    </row>
    <row r="89" spans="1:5" ht="15" x14ac:dyDescent="0.25">
      <c r="A89" s="238">
        <v>44</v>
      </c>
      <c r="B89" s="100" t="s">
        <v>279</v>
      </c>
      <c r="C89" s="371">
        <f>SUM(C83:C88)</f>
        <v>0</v>
      </c>
      <c r="D89" s="371">
        <f t="shared" ref="D89:E89" si="8">SUM(D83:D88)</f>
        <v>0</v>
      </c>
      <c r="E89" s="371">
        <f t="shared" si="8"/>
        <v>0</v>
      </c>
    </row>
    <row r="90" spans="1:5" x14ac:dyDescent="0.2">
      <c r="C90" s="261"/>
      <c r="D90" s="90"/>
      <c r="E90" s="90"/>
    </row>
  </sheetData>
  <protectedRanges>
    <protectedRange password="E7EE" sqref="B42:E47 B54:B59 B18:B23 B83:B88 B66:B71 B30:B35 B77 C24:E24 C36:E36 C60:E60 C72:E73 C48:E48" name="Range1"/>
  </protectedRanges>
  <mergeCells count="6">
    <mergeCell ref="A80:E80"/>
    <mergeCell ref="A6:E6"/>
    <mergeCell ref="A15:E15"/>
    <mergeCell ref="A39:E39"/>
    <mergeCell ref="A51:E51"/>
    <mergeCell ref="A63:E63"/>
  </mergeCells>
  <pageMargins left="0.7" right="0.7" top="0.75" bottom="0.75" header="0.3" footer="0.3"/>
  <pageSetup scale="80" fitToHeight="0" orientation="portrait" horizontalDpi="1200" verticalDpi="1200" r:id="rId1"/>
  <headerFooter>
    <oddHeader xml:space="preserve">&amp;L&amp;8State of Alaska&amp;R&amp;8Emergency  Medical Transportation Services
</oddHeader>
    <oddFooter>&amp;L&amp;8January 18, 2022&amp;C&amp;8Schedule 9 - INTERNAL Interim &amp;R&amp;8&amp;P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B6014-B8D9-4BD6-BDD0-5B0AA971CB68}">
  <sheetPr>
    <pageSetUpPr fitToPage="1"/>
  </sheetPr>
  <dimension ref="A1:E121"/>
  <sheetViews>
    <sheetView tabSelected="1" view="pageLayout" topLeftCell="A108" zoomScaleNormal="100" workbookViewId="0">
      <selection activeCell="C115" sqref="C115:E121"/>
    </sheetView>
  </sheetViews>
  <sheetFormatPr defaultColWidth="8.88671875" defaultRowHeight="14.25" x14ac:dyDescent="0.2"/>
  <cols>
    <col min="1" max="1" width="8" style="88" customWidth="1"/>
    <col min="2" max="2" width="41.44140625" style="88" customWidth="1"/>
    <col min="3" max="5" width="15.88671875" style="88" customWidth="1"/>
    <col min="6" max="6" width="2.21875" style="88" customWidth="1"/>
    <col min="7" max="16384" width="8.88671875" style="88"/>
  </cols>
  <sheetData>
    <row r="1" spans="1:5" ht="15" x14ac:dyDescent="0.2">
      <c r="B1" s="164"/>
      <c r="C1" s="229" t="s">
        <v>181</v>
      </c>
      <c r="D1" s="164"/>
    </row>
    <row r="2" spans="1:5" ht="28.5" x14ac:dyDescent="0.2">
      <c r="A2" s="257" t="s">
        <v>97</v>
      </c>
      <c r="B2" s="263">
        <f>Certification!C6</f>
        <v>0</v>
      </c>
      <c r="C2" s="255" t="s">
        <v>58</v>
      </c>
      <c r="D2" s="230">
        <f>Certification!C28</f>
        <v>0</v>
      </c>
    </row>
    <row r="3" spans="1:5" ht="10.5" customHeight="1" x14ac:dyDescent="0.2">
      <c r="A3" s="258"/>
      <c r="B3" s="258"/>
      <c r="C3" s="258"/>
      <c r="D3" s="91"/>
    </row>
    <row r="4" spans="1:5" ht="15" customHeight="1" x14ac:dyDescent="0.2">
      <c r="A4" s="267" t="s">
        <v>179</v>
      </c>
      <c r="B4" s="253"/>
      <c r="C4" s="253"/>
      <c r="D4" s="253"/>
      <c r="E4" s="253"/>
    </row>
    <row r="5" spans="1:5" ht="50.25" customHeight="1" x14ac:dyDescent="0.2">
      <c r="A5" s="374" t="s">
        <v>211</v>
      </c>
      <c r="B5" s="374"/>
      <c r="C5" s="374"/>
      <c r="D5" s="374"/>
      <c r="E5" s="374"/>
    </row>
    <row r="6" spans="1:5" ht="8.25" customHeight="1" x14ac:dyDescent="0.2"/>
    <row r="7" spans="1:5" ht="15" x14ac:dyDescent="0.25">
      <c r="A7" s="326" t="s">
        <v>317</v>
      </c>
      <c r="B7" s="327"/>
      <c r="C7" s="323"/>
      <c r="D7" s="324" t="s">
        <v>318</v>
      </c>
      <c r="E7" s="325"/>
    </row>
    <row r="8" spans="1:5" ht="10.5" customHeight="1" x14ac:dyDescent="0.25">
      <c r="A8" s="322"/>
      <c r="D8" s="283"/>
    </row>
    <row r="9" spans="1:5" ht="15" x14ac:dyDescent="0.25">
      <c r="A9" s="92" t="s">
        <v>182</v>
      </c>
    </row>
    <row r="10" spans="1:5" ht="15" customHeight="1" x14ac:dyDescent="0.2">
      <c r="A10" s="231" t="s">
        <v>183</v>
      </c>
      <c r="B10" s="99"/>
      <c r="C10" s="99"/>
      <c r="D10" s="99"/>
    </row>
    <row r="11" spans="1:5" ht="15" x14ac:dyDescent="0.25">
      <c r="A11" s="143" t="s">
        <v>67</v>
      </c>
      <c r="B11" s="94" t="s">
        <v>184</v>
      </c>
      <c r="C11" s="141" t="s">
        <v>87</v>
      </c>
      <c r="D11" s="141" t="s">
        <v>86</v>
      </c>
      <c r="E11" s="141" t="s">
        <v>88</v>
      </c>
    </row>
    <row r="12" spans="1:5" x14ac:dyDescent="0.2">
      <c r="A12" s="232">
        <v>1</v>
      </c>
      <c r="B12" s="95" t="s">
        <v>242</v>
      </c>
      <c r="C12" s="96">
        <f>'Sch 7 - EST. Interim Settlement'!C23</f>
        <v>0</v>
      </c>
      <c r="D12" s="96">
        <f>'Sch 7 - EST. Interim Settlement'!D23</f>
        <v>0</v>
      </c>
      <c r="E12" s="96">
        <f>'Sch 7 - EST. Interim Settlement'!E23</f>
        <v>0</v>
      </c>
    </row>
    <row r="13" spans="1:5" x14ac:dyDescent="0.2">
      <c r="C13" s="97"/>
    </row>
    <row r="14" spans="1:5" ht="15" x14ac:dyDescent="0.25">
      <c r="A14" s="92" t="s">
        <v>185</v>
      </c>
    </row>
    <row r="15" spans="1:5" ht="71.25" customHeight="1" x14ac:dyDescent="0.2">
      <c r="A15" s="374" t="s">
        <v>243</v>
      </c>
      <c r="B15" s="374"/>
      <c r="C15" s="374"/>
      <c r="D15" s="374"/>
      <c r="E15" s="374"/>
    </row>
    <row r="17" spans="1:5" ht="27" customHeight="1" x14ac:dyDescent="0.2">
      <c r="A17" s="247" t="s">
        <v>67</v>
      </c>
      <c r="B17" s="233" t="s">
        <v>244</v>
      </c>
      <c r="C17" s="234" t="s">
        <v>87</v>
      </c>
      <c r="D17" s="234" t="s">
        <v>86</v>
      </c>
      <c r="E17" s="234" t="s">
        <v>88</v>
      </c>
    </row>
    <row r="18" spans="1:5" x14ac:dyDescent="0.2">
      <c r="A18" s="235">
        <v>2</v>
      </c>
      <c r="B18" s="236" t="s">
        <v>245</v>
      </c>
      <c r="C18" s="98"/>
      <c r="D18" s="98"/>
      <c r="E18" s="98"/>
    </row>
    <row r="19" spans="1:5" x14ac:dyDescent="0.2">
      <c r="A19" s="235">
        <v>3</v>
      </c>
      <c r="B19" s="236" t="s">
        <v>246</v>
      </c>
      <c r="C19" s="98"/>
      <c r="D19" s="98"/>
      <c r="E19" s="98"/>
    </row>
    <row r="20" spans="1:5" x14ac:dyDescent="0.2">
      <c r="A20" s="235">
        <v>4</v>
      </c>
      <c r="B20" s="236" t="s">
        <v>247</v>
      </c>
      <c r="C20" s="98"/>
      <c r="D20" s="98"/>
      <c r="E20" s="98"/>
    </row>
    <row r="21" spans="1:5" x14ac:dyDescent="0.2">
      <c r="A21" s="235">
        <v>5</v>
      </c>
      <c r="B21" s="236" t="s">
        <v>248</v>
      </c>
      <c r="C21" s="98"/>
      <c r="D21" s="98"/>
      <c r="E21" s="98"/>
    </row>
    <row r="22" spans="1:5" ht="28.5" x14ac:dyDescent="0.2">
      <c r="A22" s="235">
        <v>6</v>
      </c>
      <c r="B22" s="237" t="s">
        <v>328</v>
      </c>
      <c r="C22" s="98"/>
      <c r="D22" s="98"/>
      <c r="E22" s="98"/>
    </row>
    <row r="23" spans="1:5" x14ac:dyDescent="0.2">
      <c r="A23" s="235">
        <v>7</v>
      </c>
      <c r="B23" s="237" t="s">
        <v>326</v>
      </c>
      <c r="C23" s="98"/>
      <c r="D23" s="98"/>
      <c r="E23" s="98"/>
    </row>
    <row r="24" spans="1:5" ht="15" x14ac:dyDescent="0.2">
      <c r="A24" s="238">
        <v>8</v>
      </c>
      <c r="B24" s="239" t="s">
        <v>249</v>
      </c>
      <c r="C24" s="240">
        <f>SUM(C18:C22)</f>
        <v>0</v>
      </c>
      <c r="D24" s="240">
        <f t="shared" ref="D24:E24" si="0">SUM(D18:D22)</f>
        <v>0</v>
      </c>
      <c r="E24" s="240">
        <f t="shared" si="0"/>
        <v>0</v>
      </c>
    </row>
    <row r="25" spans="1:5" ht="15" x14ac:dyDescent="0.2">
      <c r="A25" s="241"/>
      <c r="B25" s="242"/>
      <c r="C25" s="243"/>
      <c r="D25" s="243"/>
      <c r="E25" s="243"/>
    </row>
    <row r="26" spans="1:5" ht="15" x14ac:dyDescent="0.25">
      <c r="A26" s="92" t="s">
        <v>186</v>
      </c>
    </row>
    <row r="27" spans="1:5" ht="14.25" customHeight="1" x14ac:dyDescent="0.2">
      <c r="A27" s="231" t="s">
        <v>250</v>
      </c>
      <c r="B27" s="231"/>
      <c r="C27" s="231"/>
      <c r="D27" s="231"/>
      <c r="E27" s="231"/>
    </row>
    <row r="28" spans="1:5" x14ac:dyDescent="0.2">
      <c r="A28" s="99"/>
      <c r="B28" s="99"/>
      <c r="C28" s="99"/>
      <c r="D28" s="99"/>
    </row>
    <row r="29" spans="1:5" ht="31.5" customHeight="1" x14ac:dyDescent="0.2">
      <c r="A29" s="247" t="s">
        <v>67</v>
      </c>
      <c r="B29" s="233" t="s">
        <v>187</v>
      </c>
      <c r="C29" s="234" t="s">
        <v>87</v>
      </c>
      <c r="D29" s="234" t="s">
        <v>86</v>
      </c>
      <c r="E29" s="234" t="s">
        <v>88</v>
      </c>
    </row>
    <row r="30" spans="1:5" x14ac:dyDescent="0.2">
      <c r="A30" s="235">
        <v>9</v>
      </c>
      <c r="B30" s="236" t="s">
        <v>188</v>
      </c>
      <c r="C30" s="364">
        <f t="shared" ref="C30:C35" si="1">$C$12*C18</f>
        <v>0</v>
      </c>
      <c r="D30" s="364">
        <f t="shared" ref="D30:D35" si="2">$D$12*D18</f>
        <v>0</v>
      </c>
      <c r="E30" s="364">
        <f t="shared" ref="E30:E35" si="3">$E$12*E18</f>
        <v>0</v>
      </c>
    </row>
    <row r="31" spans="1:5" x14ac:dyDescent="0.2">
      <c r="A31" s="235">
        <v>10</v>
      </c>
      <c r="B31" s="236" t="s">
        <v>189</v>
      </c>
      <c r="C31" s="364">
        <f t="shared" si="1"/>
        <v>0</v>
      </c>
      <c r="D31" s="364">
        <f t="shared" si="2"/>
        <v>0</v>
      </c>
      <c r="E31" s="364">
        <f t="shared" si="3"/>
        <v>0</v>
      </c>
    </row>
    <row r="32" spans="1:5" x14ac:dyDescent="0.2">
      <c r="A32" s="235">
        <v>11</v>
      </c>
      <c r="B32" s="236" t="s">
        <v>251</v>
      </c>
      <c r="C32" s="364">
        <f t="shared" si="1"/>
        <v>0</v>
      </c>
      <c r="D32" s="364">
        <f t="shared" si="2"/>
        <v>0</v>
      </c>
      <c r="E32" s="364">
        <f t="shared" si="3"/>
        <v>0</v>
      </c>
    </row>
    <row r="33" spans="1:5" x14ac:dyDescent="0.2">
      <c r="A33" s="235">
        <v>12</v>
      </c>
      <c r="B33" s="236" t="s">
        <v>190</v>
      </c>
      <c r="C33" s="364">
        <f t="shared" si="1"/>
        <v>0</v>
      </c>
      <c r="D33" s="364">
        <f t="shared" si="2"/>
        <v>0</v>
      </c>
      <c r="E33" s="364">
        <f t="shared" si="3"/>
        <v>0</v>
      </c>
    </row>
    <row r="34" spans="1:5" ht="28.5" x14ac:dyDescent="0.2">
      <c r="A34" s="235">
        <v>13</v>
      </c>
      <c r="B34" s="237" t="s">
        <v>337</v>
      </c>
      <c r="C34" s="364">
        <f t="shared" si="1"/>
        <v>0</v>
      </c>
      <c r="D34" s="364">
        <f t="shared" si="2"/>
        <v>0</v>
      </c>
      <c r="E34" s="364">
        <f t="shared" si="3"/>
        <v>0</v>
      </c>
    </row>
    <row r="35" spans="1:5" x14ac:dyDescent="0.2">
      <c r="A35" s="235">
        <v>14</v>
      </c>
      <c r="B35" s="237" t="s">
        <v>326</v>
      </c>
      <c r="C35" s="364">
        <f t="shared" si="1"/>
        <v>0</v>
      </c>
      <c r="D35" s="364">
        <f t="shared" si="2"/>
        <v>0</v>
      </c>
      <c r="E35" s="364">
        <f t="shared" si="3"/>
        <v>0</v>
      </c>
    </row>
    <row r="36" spans="1:5" ht="15" x14ac:dyDescent="0.2">
      <c r="A36" s="238">
        <v>15</v>
      </c>
      <c r="B36" s="239" t="s">
        <v>252</v>
      </c>
      <c r="C36" s="365">
        <f>SUM(C30:C35)</f>
        <v>0</v>
      </c>
      <c r="D36" s="365">
        <f>SUM(D30:D35)</f>
        <v>0</v>
      </c>
      <c r="E36" s="365">
        <f>SUM(E30:E35)</f>
        <v>0</v>
      </c>
    </row>
    <row r="38" spans="1:5" ht="15" x14ac:dyDescent="0.25">
      <c r="A38" s="92" t="s">
        <v>191</v>
      </c>
    </row>
    <row r="39" spans="1:5" ht="51" customHeight="1" x14ac:dyDescent="0.2">
      <c r="A39" s="374" t="s">
        <v>253</v>
      </c>
      <c r="B39" s="374"/>
      <c r="C39" s="374"/>
      <c r="D39" s="374"/>
      <c r="E39" s="374"/>
    </row>
    <row r="41" spans="1:5" ht="15.75" customHeight="1" x14ac:dyDescent="0.2">
      <c r="A41" s="247" t="s">
        <v>67</v>
      </c>
      <c r="B41" s="233" t="s">
        <v>192</v>
      </c>
      <c r="C41" s="234" t="s">
        <v>87</v>
      </c>
      <c r="D41" s="234" t="s">
        <v>86</v>
      </c>
      <c r="E41" s="234" t="s">
        <v>88</v>
      </c>
    </row>
    <row r="42" spans="1:5" ht="21.75" customHeight="1" x14ac:dyDescent="0.2">
      <c r="A42" s="235">
        <v>16</v>
      </c>
      <c r="B42" s="244" t="s">
        <v>154</v>
      </c>
      <c r="C42" s="366"/>
      <c r="D42" s="366"/>
      <c r="E42" s="366"/>
    </row>
    <row r="43" spans="1:5" x14ac:dyDescent="0.2">
      <c r="A43" s="235">
        <v>17</v>
      </c>
      <c r="B43" s="236" t="s">
        <v>193</v>
      </c>
      <c r="C43" s="367"/>
      <c r="D43" s="367"/>
      <c r="E43" s="367"/>
    </row>
    <row r="44" spans="1:5" x14ac:dyDescent="0.2">
      <c r="A44" s="235">
        <v>18</v>
      </c>
      <c r="B44" s="236" t="s">
        <v>254</v>
      </c>
      <c r="C44" s="367"/>
      <c r="D44" s="367"/>
      <c r="E44" s="367"/>
    </row>
    <row r="45" spans="1:5" x14ac:dyDescent="0.2">
      <c r="A45" s="235">
        <v>19</v>
      </c>
      <c r="B45" s="236" t="s">
        <v>194</v>
      </c>
      <c r="C45" s="367"/>
      <c r="D45" s="367"/>
      <c r="E45" s="367"/>
    </row>
    <row r="46" spans="1:5" ht="28.5" x14ac:dyDescent="0.2">
      <c r="A46" s="235">
        <v>20</v>
      </c>
      <c r="B46" s="237" t="s">
        <v>337</v>
      </c>
      <c r="C46" s="367"/>
      <c r="D46" s="367"/>
      <c r="E46" s="367"/>
    </row>
    <row r="47" spans="1:5" ht="28.5" x14ac:dyDescent="0.2">
      <c r="A47" s="235">
        <v>21</v>
      </c>
      <c r="B47" s="237" t="s">
        <v>338</v>
      </c>
      <c r="C47" s="367"/>
      <c r="D47" s="367"/>
      <c r="E47" s="367"/>
    </row>
    <row r="48" spans="1:5" ht="15" x14ac:dyDescent="0.2">
      <c r="A48" s="238">
        <v>22</v>
      </c>
      <c r="B48" s="245" t="s">
        <v>255</v>
      </c>
      <c r="C48" s="365">
        <f>SUM(C42:C47)</f>
        <v>0</v>
      </c>
      <c r="D48" s="365">
        <f t="shared" ref="D48:E48" si="4">SUM(D42:D47)</f>
        <v>0</v>
      </c>
      <c r="E48" s="365">
        <f t="shared" si="4"/>
        <v>0</v>
      </c>
    </row>
    <row r="50" spans="1:5" ht="15" x14ac:dyDescent="0.25">
      <c r="A50" s="92" t="s">
        <v>195</v>
      </c>
    </row>
    <row r="51" spans="1:5" ht="60.75" customHeight="1" x14ac:dyDescent="0.2">
      <c r="A51" s="374" t="s">
        <v>256</v>
      </c>
      <c r="B51" s="374"/>
      <c r="C51" s="374"/>
      <c r="D51" s="374"/>
      <c r="E51" s="374"/>
    </row>
    <row r="53" spans="1:5" ht="31.5" customHeight="1" x14ac:dyDescent="0.2">
      <c r="A53" s="247" t="s">
        <v>67</v>
      </c>
      <c r="B53" s="265" t="s">
        <v>196</v>
      </c>
      <c r="C53" s="234" t="s">
        <v>87</v>
      </c>
      <c r="D53" s="234" t="s">
        <v>86</v>
      </c>
      <c r="E53" s="234" t="s">
        <v>88</v>
      </c>
    </row>
    <row r="54" spans="1:5" ht="30" customHeight="1" x14ac:dyDescent="0.2">
      <c r="A54" s="235">
        <v>23</v>
      </c>
      <c r="B54" s="244" t="s">
        <v>197</v>
      </c>
      <c r="C54" s="368"/>
      <c r="D54" s="368"/>
      <c r="E54" s="368"/>
    </row>
    <row r="55" spans="1:5" x14ac:dyDescent="0.2">
      <c r="A55" s="235">
        <v>24</v>
      </c>
      <c r="B55" s="236" t="s">
        <v>198</v>
      </c>
      <c r="C55" s="368"/>
      <c r="D55" s="368"/>
      <c r="E55" s="368"/>
    </row>
    <row r="56" spans="1:5" x14ac:dyDescent="0.2">
      <c r="A56" s="235">
        <v>25</v>
      </c>
      <c r="B56" s="236" t="s">
        <v>257</v>
      </c>
      <c r="C56" s="368"/>
      <c r="D56" s="368"/>
      <c r="E56" s="368"/>
    </row>
    <row r="57" spans="1:5" x14ac:dyDescent="0.2">
      <c r="A57" s="235">
        <v>26</v>
      </c>
      <c r="B57" s="244" t="s">
        <v>199</v>
      </c>
      <c r="C57" s="368"/>
      <c r="D57" s="368"/>
      <c r="E57" s="368"/>
    </row>
    <row r="58" spans="1:5" ht="28.5" x14ac:dyDescent="0.2">
      <c r="A58" s="235">
        <v>27</v>
      </c>
      <c r="B58" s="237" t="s">
        <v>339</v>
      </c>
      <c r="C58" s="368"/>
      <c r="D58" s="368"/>
      <c r="E58" s="368"/>
    </row>
    <row r="59" spans="1:5" ht="28.5" x14ac:dyDescent="0.2">
      <c r="A59" s="235">
        <v>28</v>
      </c>
      <c r="B59" s="237" t="s">
        <v>332</v>
      </c>
      <c r="C59" s="368"/>
      <c r="D59" s="368"/>
      <c r="E59" s="368"/>
    </row>
    <row r="60" spans="1:5" ht="15" x14ac:dyDescent="0.2">
      <c r="A60" s="238">
        <v>29</v>
      </c>
      <c r="B60" s="239" t="s">
        <v>258</v>
      </c>
      <c r="C60" s="365">
        <f>SUM(C54:C59)</f>
        <v>0</v>
      </c>
      <c r="D60" s="365">
        <f t="shared" ref="D60:E60" si="5">SUM(D54:D59)</f>
        <v>0</v>
      </c>
      <c r="E60" s="365">
        <f t="shared" si="5"/>
        <v>0</v>
      </c>
    </row>
    <row r="62" spans="1:5" ht="15" x14ac:dyDescent="0.25">
      <c r="A62" s="92" t="s">
        <v>200</v>
      </c>
    </row>
    <row r="63" spans="1:5" ht="27.75" customHeight="1" x14ac:dyDescent="0.2">
      <c r="A63" s="374" t="s">
        <v>259</v>
      </c>
      <c r="B63" s="374"/>
      <c r="C63" s="374"/>
      <c r="D63" s="374"/>
      <c r="E63" s="374"/>
    </row>
    <row r="65" spans="1:5" ht="15" customHeight="1" x14ac:dyDescent="0.2">
      <c r="A65" s="247" t="s">
        <v>67</v>
      </c>
      <c r="B65" s="246" t="s">
        <v>201</v>
      </c>
      <c r="C65" s="247" t="s">
        <v>87</v>
      </c>
      <c r="D65" s="247" t="s">
        <v>86</v>
      </c>
      <c r="E65" s="247" t="s">
        <v>88</v>
      </c>
    </row>
    <row r="66" spans="1:5" x14ac:dyDescent="0.2">
      <c r="A66" s="235">
        <v>30</v>
      </c>
      <c r="B66" s="244" t="s">
        <v>202</v>
      </c>
      <c r="C66" s="364">
        <f t="shared" ref="C66:E70" si="6">C30-C42-C54</f>
        <v>0</v>
      </c>
      <c r="D66" s="364">
        <f t="shared" si="6"/>
        <v>0</v>
      </c>
      <c r="E66" s="364">
        <f t="shared" si="6"/>
        <v>0</v>
      </c>
    </row>
    <row r="67" spans="1:5" x14ac:dyDescent="0.2">
      <c r="A67" s="235">
        <v>31</v>
      </c>
      <c r="B67" s="244" t="s">
        <v>203</v>
      </c>
      <c r="C67" s="364">
        <f t="shared" si="6"/>
        <v>0</v>
      </c>
      <c r="D67" s="364">
        <f t="shared" si="6"/>
        <v>0</v>
      </c>
      <c r="E67" s="364">
        <f t="shared" si="6"/>
        <v>0</v>
      </c>
    </row>
    <row r="68" spans="1:5" x14ac:dyDescent="0.2">
      <c r="A68" s="235">
        <v>32</v>
      </c>
      <c r="B68" s="244" t="s">
        <v>260</v>
      </c>
      <c r="C68" s="364">
        <f t="shared" si="6"/>
        <v>0</v>
      </c>
      <c r="D68" s="364">
        <f t="shared" si="6"/>
        <v>0</v>
      </c>
      <c r="E68" s="364">
        <f t="shared" si="6"/>
        <v>0</v>
      </c>
    </row>
    <row r="69" spans="1:5" ht="28.5" x14ac:dyDescent="0.2">
      <c r="A69" s="235">
        <v>33</v>
      </c>
      <c r="B69" s="244" t="s">
        <v>204</v>
      </c>
      <c r="C69" s="364">
        <f t="shared" si="6"/>
        <v>0</v>
      </c>
      <c r="D69" s="364">
        <f t="shared" si="6"/>
        <v>0</v>
      </c>
      <c r="E69" s="364">
        <f t="shared" si="6"/>
        <v>0</v>
      </c>
    </row>
    <row r="70" spans="1:5" ht="28.5" x14ac:dyDescent="0.2">
      <c r="A70" s="235">
        <v>34</v>
      </c>
      <c r="B70" s="237" t="s">
        <v>335</v>
      </c>
      <c r="C70" s="364">
        <f t="shared" si="6"/>
        <v>0</v>
      </c>
      <c r="D70" s="364">
        <f t="shared" si="6"/>
        <v>0</v>
      </c>
      <c r="E70" s="364">
        <f t="shared" si="6"/>
        <v>0</v>
      </c>
    </row>
    <row r="71" spans="1:5" ht="28.5" x14ac:dyDescent="0.2">
      <c r="A71" s="235">
        <v>35</v>
      </c>
      <c r="B71" s="237" t="s">
        <v>340</v>
      </c>
      <c r="C71" s="364">
        <f>C35-C47-C59</f>
        <v>0</v>
      </c>
      <c r="D71" s="364">
        <f t="shared" ref="D71:E71" si="7">D35-D47-D59</f>
        <v>0</v>
      </c>
      <c r="E71" s="364">
        <f t="shared" si="7"/>
        <v>0</v>
      </c>
    </row>
    <row r="72" spans="1:5" ht="15" x14ac:dyDescent="0.2">
      <c r="A72" s="238">
        <v>36</v>
      </c>
      <c r="B72" s="239" t="s">
        <v>261</v>
      </c>
      <c r="C72" s="365">
        <f>SUM(C66:C71)</f>
        <v>0</v>
      </c>
      <c r="D72" s="365">
        <f t="shared" ref="D72:E72" si="8">SUM(D66:D71)</f>
        <v>0</v>
      </c>
      <c r="E72" s="365">
        <f t="shared" si="8"/>
        <v>0</v>
      </c>
    </row>
    <row r="74" spans="1:5" ht="15" x14ac:dyDescent="0.25">
      <c r="B74" s="248"/>
      <c r="C74" s="249"/>
    </row>
    <row r="75" spans="1:5" ht="15" x14ac:dyDescent="0.25">
      <c r="A75" s="92" t="s">
        <v>206</v>
      </c>
    </row>
    <row r="76" spans="1:5" x14ac:dyDescent="0.2">
      <c r="A76" s="88" t="s">
        <v>216</v>
      </c>
    </row>
    <row r="77" spans="1:5" ht="15" x14ac:dyDescent="0.25">
      <c r="A77" s="247" t="s">
        <v>67</v>
      </c>
      <c r="B77" s="93" t="s">
        <v>208</v>
      </c>
      <c r="C77" s="143" t="s">
        <v>209</v>
      </c>
    </row>
    <row r="78" spans="1:5" x14ac:dyDescent="0.2">
      <c r="A78" s="235">
        <v>37</v>
      </c>
      <c r="B78" s="236" t="s">
        <v>188</v>
      </c>
      <c r="C78" s="250"/>
    </row>
    <row r="79" spans="1:5" x14ac:dyDescent="0.2">
      <c r="A79" s="235">
        <v>38</v>
      </c>
      <c r="B79" s="236" t="s">
        <v>189</v>
      </c>
      <c r="C79" s="250"/>
    </row>
    <row r="80" spans="1:5" x14ac:dyDescent="0.2">
      <c r="A80" s="235">
        <v>39</v>
      </c>
      <c r="B80" s="236" t="s">
        <v>251</v>
      </c>
      <c r="C80" s="250"/>
    </row>
    <row r="81" spans="1:5" x14ac:dyDescent="0.2">
      <c r="A81" s="235">
        <v>40</v>
      </c>
      <c r="B81" s="236" t="s">
        <v>190</v>
      </c>
      <c r="C81" s="250"/>
    </row>
    <row r="82" spans="1:5" ht="28.5" x14ac:dyDescent="0.2">
      <c r="A82" s="235">
        <v>41</v>
      </c>
      <c r="B82" s="237" t="s">
        <v>336</v>
      </c>
      <c r="C82" s="251"/>
    </row>
    <row r="83" spans="1:5" x14ac:dyDescent="0.2">
      <c r="A83" s="235">
        <v>42</v>
      </c>
      <c r="B83" s="237" t="s">
        <v>341</v>
      </c>
      <c r="C83" s="251"/>
    </row>
    <row r="84" spans="1:5" ht="15" x14ac:dyDescent="0.2">
      <c r="B84" s="248"/>
      <c r="C84" s="252"/>
    </row>
    <row r="85" spans="1:5" ht="15" x14ac:dyDescent="0.25">
      <c r="A85" s="92" t="s">
        <v>210</v>
      </c>
    </row>
    <row r="86" spans="1:5" ht="33.75" customHeight="1" x14ac:dyDescent="0.2">
      <c r="A86" s="374" t="s">
        <v>262</v>
      </c>
      <c r="B86" s="374"/>
      <c r="C86" s="374"/>
      <c r="D86" s="374"/>
      <c r="E86" s="374"/>
    </row>
    <row r="87" spans="1:5" x14ac:dyDescent="0.2">
      <c r="A87" s="142"/>
      <c r="B87" s="142"/>
      <c r="C87" s="142"/>
      <c r="D87" s="142"/>
    </row>
    <row r="88" spans="1:5" ht="30" x14ac:dyDescent="0.2">
      <c r="A88" s="247" t="s">
        <v>67</v>
      </c>
      <c r="B88" s="141" t="s">
        <v>263</v>
      </c>
      <c r="C88" s="234" t="s">
        <v>87</v>
      </c>
      <c r="D88" s="234" t="s">
        <v>86</v>
      </c>
      <c r="E88" s="234" t="s">
        <v>88</v>
      </c>
    </row>
    <row r="89" spans="1:5" x14ac:dyDescent="0.2">
      <c r="A89" s="235">
        <v>43</v>
      </c>
      <c r="B89" s="236" t="s">
        <v>188</v>
      </c>
      <c r="C89" s="370">
        <f t="shared" ref="C89:E93" si="9">C66*$C78</f>
        <v>0</v>
      </c>
      <c r="D89" s="370">
        <f t="shared" si="9"/>
        <v>0</v>
      </c>
      <c r="E89" s="370">
        <f t="shared" si="9"/>
        <v>0</v>
      </c>
    </row>
    <row r="90" spans="1:5" x14ac:dyDescent="0.2">
      <c r="A90" s="235">
        <v>44</v>
      </c>
      <c r="B90" s="236" t="s">
        <v>189</v>
      </c>
      <c r="C90" s="370">
        <f t="shared" si="9"/>
        <v>0</v>
      </c>
      <c r="D90" s="370">
        <f t="shared" si="9"/>
        <v>0</v>
      </c>
      <c r="E90" s="370">
        <f t="shared" si="9"/>
        <v>0</v>
      </c>
    </row>
    <row r="91" spans="1:5" x14ac:dyDescent="0.2">
      <c r="A91" s="235">
        <v>45</v>
      </c>
      <c r="B91" s="236" t="s">
        <v>251</v>
      </c>
      <c r="C91" s="370">
        <f t="shared" si="9"/>
        <v>0</v>
      </c>
      <c r="D91" s="370">
        <f t="shared" si="9"/>
        <v>0</v>
      </c>
      <c r="E91" s="370">
        <f t="shared" si="9"/>
        <v>0</v>
      </c>
    </row>
    <row r="92" spans="1:5" x14ac:dyDescent="0.2">
      <c r="A92" s="235">
        <v>46</v>
      </c>
      <c r="B92" s="236" t="s">
        <v>190</v>
      </c>
      <c r="C92" s="370">
        <f t="shared" si="9"/>
        <v>0</v>
      </c>
      <c r="D92" s="370">
        <f t="shared" si="9"/>
        <v>0</v>
      </c>
      <c r="E92" s="370">
        <f t="shared" si="9"/>
        <v>0</v>
      </c>
    </row>
    <row r="93" spans="1:5" ht="36" customHeight="1" x14ac:dyDescent="0.2">
      <c r="A93" s="235">
        <v>47</v>
      </c>
      <c r="B93" s="237" t="s">
        <v>342</v>
      </c>
      <c r="C93" s="370">
        <f t="shared" si="9"/>
        <v>0</v>
      </c>
      <c r="D93" s="370">
        <f t="shared" si="9"/>
        <v>0</v>
      </c>
      <c r="E93" s="370">
        <f t="shared" si="9"/>
        <v>0</v>
      </c>
    </row>
    <row r="94" spans="1:5" x14ac:dyDescent="0.2">
      <c r="A94" s="235">
        <v>48</v>
      </c>
      <c r="B94" s="237" t="s">
        <v>326</v>
      </c>
      <c r="C94" s="370">
        <f>C71*$C83</f>
        <v>0</v>
      </c>
      <c r="D94" s="370">
        <f t="shared" ref="D94:E94" si="10">D71*$C83</f>
        <v>0</v>
      </c>
      <c r="E94" s="370">
        <f t="shared" si="10"/>
        <v>0</v>
      </c>
    </row>
    <row r="95" spans="1:5" ht="15" x14ac:dyDescent="0.25">
      <c r="A95" s="238">
        <v>49</v>
      </c>
      <c r="B95" s="100" t="s">
        <v>264</v>
      </c>
      <c r="C95" s="372">
        <f>SUM(C89:C94)</f>
        <v>0</v>
      </c>
      <c r="D95" s="372">
        <f t="shared" ref="D95:E95" si="11">SUM(D89:D94)</f>
        <v>0</v>
      </c>
      <c r="E95" s="372">
        <f t="shared" si="11"/>
        <v>0</v>
      </c>
    </row>
    <row r="96" spans="1:5" x14ac:dyDescent="0.2">
      <c r="C96" s="101"/>
    </row>
    <row r="97" spans="1:5" x14ac:dyDescent="0.2">
      <c r="C97" s="101"/>
    </row>
    <row r="98" spans="1:5" x14ac:dyDescent="0.2">
      <c r="C98" s="101"/>
    </row>
    <row r="99" spans="1:5" ht="15" x14ac:dyDescent="0.25">
      <c r="A99" s="92" t="s">
        <v>217</v>
      </c>
    </row>
    <row r="100" spans="1:5" ht="14.25" customHeight="1" x14ac:dyDescent="0.2">
      <c r="A100" s="231" t="s">
        <v>265</v>
      </c>
      <c r="B100" s="231"/>
      <c r="C100" s="231"/>
      <c r="D100" s="231"/>
      <c r="E100" s="231"/>
    </row>
    <row r="102" spans="1:5" ht="15" x14ac:dyDescent="0.2">
      <c r="A102" s="247" t="s">
        <v>67</v>
      </c>
      <c r="B102" s="233" t="s">
        <v>212</v>
      </c>
      <c r="C102" s="234" t="s">
        <v>87</v>
      </c>
      <c r="D102" s="234" t="s">
        <v>86</v>
      </c>
      <c r="E102" s="234" t="s">
        <v>88</v>
      </c>
    </row>
    <row r="103" spans="1:5" x14ac:dyDescent="0.2">
      <c r="A103" s="235">
        <v>50</v>
      </c>
      <c r="B103" s="236" t="s">
        <v>213</v>
      </c>
      <c r="C103" s="368"/>
      <c r="D103" s="368"/>
      <c r="E103" s="368"/>
    </row>
    <row r="104" spans="1:5" x14ac:dyDescent="0.2">
      <c r="A104" s="235">
        <v>51</v>
      </c>
      <c r="B104" s="236" t="s">
        <v>214</v>
      </c>
      <c r="C104" s="368"/>
      <c r="D104" s="368"/>
      <c r="E104" s="368"/>
    </row>
    <row r="105" spans="1:5" x14ac:dyDescent="0.2">
      <c r="A105" s="235">
        <v>52</v>
      </c>
      <c r="B105" s="236" t="s">
        <v>266</v>
      </c>
      <c r="C105" s="368"/>
      <c r="D105" s="368"/>
      <c r="E105" s="368"/>
    </row>
    <row r="106" spans="1:5" x14ac:dyDescent="0.2">
      <c r="A106" s="235">
        <v>53</v>
      </c>
      <c r="B106" s="244" t="s">
        <v>215</v>
      </c>
      <c r="C106" s="368"/>
      <c r="D106" s="368"/>
      <c r="E106" s="368"/>
    </row>
    <row r="107" spans="1:5" ht="28.5" x14ac:dyDescent="0.2">
      <c r="A107" s="235">
        <v>54</v>
      </c>
      <c r="B107" s="237" t="s">
        <v>344</v>
      </c>
      <c r="C107" s="368"/>
      <c r="D107" s="368"/>
      <c r="E107" s="368"/>
    </row>
    <row r="108" spans="1:5" ht="28.5" x14ac:dyDescent="0.2">
      <c r="A108" s="235">
        <v>55</v>
      </c>
      <c r="B108" s="237" t="s">
        <v>343</v>
      </c>
      <c r="C108" s="368"/>
      <c r="D108" s="368"/>
      <c r="E108" s="368"/>
    </row>
    <row r="109" spans="1:5" ht="15" x14ac:dyDescent="0.2">
      <c r="A109" s="238">
        <v>56</v>
      </c>
      <c r="B109" s="239" t="s">
        <v>267</v>
      </c>
      <c r="C109" s="365">
        <f>SUM(C103:C108)</f>
        <v>0</v>
      </c>
      <c r="D109" s="365">
        <f t="shared" ref="D109:E109" si="12">SUM(D103:D108)</f>
        <v>0</v>
      </c>
      <c r="E109" s="365">
        <f t="shared" si="12"/>
        <v>0</v>
      </c>
    </row>
    <row r="111" spans="1:5" ht="15" x14ac:dyDescent="0.25">
      <c r="A111" s="92" t="s">
        <v>268</v>
      </c>
    </row>
    <row r="112" spans="1:5" ht="30" customHeight="1" x14ac:dyDescent="0.2">
      <c r="A112" s="374" t="s">
        <v>269</v>
      </c>
      <c r="B112" s="374"/>
      <c r="C112" s="374"/>
      <c r="D112" s="374"/>
      <c r="E112" s="374"/>
    </row>
    <row r="114" spans="1:5" ht="30" x14ac:dyDescent="0.2">
      <c r="A114" s="247" t="s">
        <v>67</v>
      </c>
      <c r="B114" s="233" t="s">
        <v>270</v>
      </c>
      <c r="C114" s="234" t="s">
        <v>87</v>
      </c>
      <c r="D114" s="234" t="s">
        <v>86</v>
      </c>
      <c r="E114" s="234" t="s">
        <v>88</v>
      </c>
    </row>
    <row r="115" spans="1:5" x14ac:dyDescent="0.2">
      <c r="A115" s="235">
        <v>57</v>
      </c>
      <c r="B115" s="236" t="s">
        <v>271</v>
      </c>
      <c r="C115" s="364">
        <f t="shared" ref="C115:E119" si="13">C89-C103</f>
        <v>0</v>
      </c>
      <c r="D115" s="364">
        <f t="shared" si="13"/>
        <v>0</v>
      </c>
      <c r="E115" s="364">
        <f t="shared" si="13"/>
        <v>0</v>
      </c>
    </row>
    <row r="116" spans="1:5" x14ac:dyDescent="0.2">
      <c r="A116" s="235">
        <v>58</v>
      </c>
      <c r="B116" s="236" t="s">
        <v>272</v>
      </c>
      <c r="C116" s="364">
        <f t="shared" si="13"/>
        <v>0</v>
      </c>
      <c r="D116" s="364">
        <f t="shared" si="13"/>
        <v>0</v>
      </c>
      <c r="E116" s="364">
        <f t="shared" si="13"/>
        <v>0</v>
      </c>
    </row>
    <row r="117" spans="1:5" x14ac:dyDescent="0.2">
      <c r="A117" s="235">
        <v>59</v>
      </c>
      <c r="B117" s="236" t="s">
        <v>273</v>
      </c>
      <c r="C117" s="364">
        <f t="shared" si="13"/>
        <v>0</v>
      </c>
      <c r="D117" s="364">
        <f t="shared" si="13"/>
        <v>0</v>
      </c>
      <c r="E117" s="364">
        <f t="shared" si="13"/>
        <v>0</v>
      </c>
    </row>
    <row r="118" spans="1:5" ht="28.5" x14ac:dyDescent="0.2">
      <c r="A118" s="235">
        <v>60</v>
      </c>
      <c r="B118" s="244" t="s">
        <v>274</v>
      </c>
      <c r="C118" s="364">
        <f t="shared" si="13"/>
        <v>0</v>
      </c>
      <c r="D118" s="364">
        <f t="shared" si="13"/>
        <v>0</v>
      </c>
      <c r="E118" s="364">
        <f t="shared" si="13"/>
        <v>0</v>
      </c>
    </row>
    <row r="119" spans="1:5" ht="42.75" x14ac:dyDescent="0.2">
      <c r="A119" s="235">
        <v>61</v>
      </c>
      <c r="B119" s="237" t="s">
        <v>347</v>
      </c>
      <c r="C119" s="364">
        <f t="shared" si="13"/>
        <v>0</v>
      </c>
      <c r="D119" s="364">
        <f t="shared" si="13"/>
        <v>0</v>
      </c>
      <c r="E119" s="364">
        <f t="shared" si="13"/>
        <v>0</v>
      </c>
    </row>
    <row r="120" spans="1:5" ht="28.5" x14ac:dyDescent="0.2">
      <c r="A120" s="235">
        <v>62</v>
      </c>
      <c r="B120" s="237" t="s">
        <v>346</v>
      </c>
      <c r="C120" s="364">
        <f>C94-C108</f>
        <v>0</v>
      </c>
      <c r="D120" s="364">
        <f t="shared" ref="D120:E120" si="14">D94-D108</f>
        <v>0</v>
      </c>
      <c r="E120" s="364">
        <f t="shared" si="14"/>
        <v>0</v>
      </c>
    </row>
    <row r="121" spans="1:5" ht="15" x14ac:dyDescent="0.2">
      <c r="A121" s="238">
        <v>63</v>
      </c>
      <c r="B121" s="239" t="s">
        <v>205</v>
      </c>
      <c r="C121" s="365">
        <f>SUM(C115:C120)</f>
        <v>0</v>
      </c>
      <c r="D121" s="365">
        <f t="shared" ref="D121:E121" si="15">SUM(D115:D120)</f>
        <v>0</v>
      </c>
      <c r="E121" s="365">
        <f t="shared" si="15"/>
        <v>0</v>
      </c>
    </row>
  </sheetData>
  <protectedRanges>
    <protectedRange password="E7EE" sqref="B66:B69 B54:B57 C24:E25 B103:B108 B78:B83 B89:B92 B30:B33 C42:C47 B115:B120 D42:E42 C36:E36 C48:E48 C60:E60 C72:E72 C109:E109 C121:E121" name="Range1_2"/>
    <protectedRange password="E7EE" sqref="D43:E47" name="Range1_1_1"/>
    <protectedRange password="E7EE" sqref="B34:B35" name="Range1_6"/>
    <protectedRange password="E7EE" sqref="B58:B59" name="Range1_15"/>
    <protectedRange password="E7EE" sqref="B70:B71" name="Range1_19"/>
    <protectedRange password="E7EE" sqref="B93:B94" name="Range1_22"/>
    <protectedRange password="E7EE" sqref="B18:B23" name="Range1"/>
    <protectedRange password="E7EE" sqref="B42:B47" name="Range1_4"/>
  </protectedRanges>
  <mergeCells count="7">
    <mergeCell ref="A86:E86"/>
    <mergeCell ref="A112:E112"/>
    <mergeCell ref="A5:E5"/>
    <mergeCell ref="A15:E15"/>
    <mergeCell ref="A39:E39"/>
    <mergeCell ref="A51:E51"/>
    <mergeCell ref="A63:E63"/>
  </mergeCells>
  <pageMargins left="0.7" right="0.7" top="0.75" bottom="0.75" header="0.3" footer="0.3"/>
  <pageSetup scale="78" fitToHeight="0" orientation="portrait" horizontalDpi="1200" verticalDpi="1200" r:id="rId1"/>
  <headerFooter>
    <oddHeader>&amp;L&amp;8State of Alaska &amp;R&amp;8Emergency Medical Transportation Services</oddHeader>
    <oddFooter>&amp;L&amp;8January 18, 2022&amp;C&amp;8Schedule 10 - INTERNAL Final&amp;R&amp;8&amp;P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8"/>
  <sheetViews>
    <sheetView showGridLines="0" view="pageLayout" zoomScale="70" zoomScaleNormal="100" zoomScaleSheetLayoutView="100" zoomScalePageLayoutView="70" workbookViewId="0">
      <selection activeCell="E7" sqref="E7:I74"/>
    </sheetView>
  </sheetViews>
  <sheetFormatPr defaultColWidth="4.6640625" defaultRowHeight="10.5" customHeight="1" x14ac:dyDescent="0.2"/>
  <cols>
    <col min="1" max="1" width="7" style="8" customWidth="1"/>
    <col min="2" max="2" width="21.88671875" style="8" customWidth="1"/>
    <col min="3" max="3" width="53.109375" style="8" customWidth="1"/>
    <col min="4" max="4" width="9" style="8" customWidth="1"/>
    <col min="5" max="5" width="15" style="14" customWidth="1"/>
    <col min="6" max="6" width="14.21875" style="14" customWidth="1"/>
    <col min="7" max="9" width="15" style="14" customWidth="1"/>
    <col min="10" max="16384" width="4.6640625" style="8"/>
  </cols>
  <sheetData>
    <row r="1" spans="1:9" s="5" customFormat="1" ht="18" customHeight="1" x14ac:dyDescent="0.2">
      <c r="C1" s="69"/>
      <c r="D1" s="69"/>
      <c r="E1" s="38" t="s">
        <v>74</v>
      </c>
      <c r="F1" s="69"/>
      <c r="G1" s="69"/>
      <c r="H1" s="69"/>
      <c r="I1" s="38"/>
    </row>
    <row r="2" spans="1:9" ht="12" customHeight="1" x14ac:dyDescent="0.2">
      <c r="A2" s="6"/>
      <c r="B2" s="6"/>
      <c r="C2" s="6"/>
      <c r="D2" s="7"/>
      <c r="E2" s="13"/>
      <c r="F2" s="13"/>
      <c r="G2" s="13"/>
      <c r="H2" s="13"/>
      <c r="I2" s="13"/>
    </row>
    <row r="3" spans="1:9" ht="24" customHeight="1" x14ac:dyDescent="0.2">
      <c r="A3" s="144" t="s">
        <v>97</v>
      </c>
      <c r="B3" s="144"/>
      <c r="C3" s="145">
        <f>Certification!C6</f>
        <v>0</v>
      </c>
      <c r="D3" s="6"/>
      <c r="E3" s="28" t="s">
        <v>58</v>
      </c>
      <c r="F3" s="178">
        <f>Certification!C28</f>
        <v>0</v>
      </c>
      <c r="G3" s="28"/>
      <c r="I3" s="59"/>
    </row>
    <row r="4" spans="1:9" ht="21.75" customHeight="1" x14ac:dyDescent="0.2">
      <c r="A4" s="27"/>
      <c r="B4" s="27"/>
      <c r="C4" s="27"/>
      <c r="D4" s="27"/>
      <c r="E4" s="174" t="s">
        <v>102</v>
      </c>
      <c r="F4" s="174" t="s">
        <v>103</v>
      </c>
      <c r="G4" s="174" t="s">
        <v>104</v>
      </c>
      <c r="H4" s="174" t="s">
        <v>105</v>
      </c>
      <c r="I4" s="174" t="s">
        <v>240</v>
      </c>
    </row>
    <row r="5" spans="1:9" ht="10.5" customHeight="1" x14ac:dyDescent="0.2">
      <c r="A5" s="27"/>
      <c r="B5" s="27"/>
      <c r="C5" s="27"/>
      <c r="D5" s="38"/>
      <c r="E5" s="175">
        <v>1</v>
      </c>
      <c r="F5" s="175">
        <v>2</v>
      </c>
      <c r="G5" s="175">
        <v>3</v>
      </c>
      <c r="H5" s="175">
        <v>4</v>
      </c>
      <c r="I5" s="175">
        <v>5</v>
      </c>
    </row>
    <row r="6" spans="1:9" ht="38.25" customHeight="1" x14ac:dyDescent="0.2">
      <c r="A6" s="176" t="s">
        <v>47</v>
      </c>
      <c r="B6" s="304" t="s">
        <v>303</v>
      </c>
      <c r="C6" s="176" t="s">
        <v>42</v>
      </c>
      <c r="D6" s="176" t="s">
        <v>48</v>
      </c>
      <c r="E6" s="177" t="s">
        <v>155</v>
      </c>
      <c r="F6" s="177" t="s">
        <v>156</v>
      </c>
      <c r="G6" s="177" t="s">
        <v>157</v>
      </c>
      <c r="H6" s="177" t="s">
        <v>158</v>
      </c>
      <c r="I6" s="177" t="s">
        <v>49</v>
      </c>
    </row>
    <row r="7" spans="1:9" s="27" customFormat="1" ht="15.75" customHeight="1" x14ac:dyDescent="0.2">
      <c r="A7" s="64">
        <v>1</v>
      </c>
      <c r="B7" s="318" t="s">
        <v>2</v>
      </c>
      <c r="C7" s="130" t="s">
        <v>3</v>
      </c>
      <c r="D7" s="65" t="str">
        <f>IF('Sch 2 - MTS Expense '!D7="","",'Sch 2 - MTS Expense '!D7)</f>
        <v/>
      </c>
      <c r="E7" s="346">
        <f>'Sch 2 - MTS Expense '!E7</f>
        <v>0</v>
      </c>
      <c r="F7" s="346">
        <f>'Sch 2 - MTS Expense '!F7</f>
        <v>0</v>
      </c>
      <c r="G7" s="346">
        <f>'Sch 2 - MTS Expense '!G7</f>
        <v>0</v>
      </c>
      <c r="H7" s="346">
        <f>'Sch 3 - NON-MTS Expense'!E8</f>
        <v>0</v>
      </c>
      <c r="I7" s="341">
        <f t="shared" ref="I7:I16" si="0">SUM(E7:H7)</f>
        <v>0</v>
      </c>
    </row>
    <row r="8" spans="1:9" s="27" customFormat="1" ht="15.75" customHeight="1" x14ac:dyDescent="0.2">
      <c r="A8" s="64">
        <v>2</v>
      </c>
      <c r="B8" s="318" t="s">
        <v>2</v>
      </c>
      <c r="C8" s="130" t="s">
        <v>4</v>
      </c>
      <c r="D8" s="65" t="str">
        <f>IF('Sch 2 - MTS Expense '!D8="","",'Sch 2 - MTS Expense '!D8)</f>
        <v/>
      </c>
      <c r="E8" s="346">
        <f>'Sch 2 - MTS Expense '!E8</f>
        <v>0</v>
      </c>
      <c r="F8" s="346">
        <f>'Sch 2 - MTS Expense '!F8</f>
        <v>0</v>
      </c>
      <c r="G8" s="346">
        <f>'Sch 2 - MTS Expense '!G8</f>
        <v>0</v>
      </c>
      <c r="H8" s="346">
        <f>'Sch 3 - NON-MTS Expense'!E9</f>
        <v>0</v>
      </c>
      <c r="I8" s="341">
        <f t="shared" si="0"/>
        <v>0</v>
      </c>
    </row>
    <row r="9" spans="1:9" s="27" customFormat="1" ht="15.75" customHeight="1" x14ac:dyDescent="0.2">
      <c r="A9" s="64">
        <v>3</v>
      </c>
      <c r="B9" s="318" t="s">
        <v>2</v>
      </c>
      <c r="C9" s="130" t="s">
        <v>5</v>
      </c>
      <c r="D9" s="65" t="str">
        <f>IF('Sch 2 - MTS Expense '!D9="","",'Sch 2 - MTS Expense '!D9)</f>
        <v/>
      </c>
      <c r="E9" s="346">
        <f>'Sch 2 - MTS Expense '!E9</f>
        <v>0</v>
      </c>
      <c r="F9" s="346">
        <f>'Sch 2 - MTS Expense '!F9</f>
        <v>0</v>
      </c>
      <c r="G9" s="346">
        <f>'Sch 2 - MTS Expense '!G9</f>
        <v>0</v>
      </c>
      <c r="H9" s="346">
        <f>'Sch 3 - NON-MTS Expense'!E10</f>
        <v>0</v>
      </c>
      <c r="I9" s="341">
        <f t="shared" si="0"/>
        <v>0</v>
      </c>
    </row>
    <row r="10" spans="1:9" s="27" customFormat="1" ht="15.75" customHeight="1" x14ac:dyDescent="0.2">
      <c r="A10" s="64">
        <v>4</v>
      </c>
      <c r="B10" s="318" t="s">
        <v>2</v>
      </c>
      <c r="C10" s="130" t="s">
        <v>6</v>
      </c>
      <c r="D10" s="65" t="str">
        <f>IF('Sch 2 - MTS Expense '!D10="","",'Sch 2 - MTS Expense '!D10)</f>
        <v/>
      </c>
      <c r="E10" s="346">
        <f>'Sch 2 - MTS Expense '!E10</f>
        <v>0</v>
      </c>
      <c r="F10" s="346">
        <f>'Sch 2 - MTS Expense '!F10</f>
        <v>0</v>
      </c>
      <c r="G10" s="346">
        <f>'Sch 2 - MTS Expense '!G10</f>
        <v>0</v>
      </c>
      <c r="H10" s="346">
        <f>'Sch 3 - NON-MTS Expense'!E11</f>
        <v>0</v>
      </c>
      <c r="I10" s="341">
        <f t="shared" si="0"/>
        <v>0</v>
      </c>
    </row>
    <row r="11" spans="1:9" s="27" customFormat="1" ht="15.75" customHeight="1" x14ac:dyDescent="0.2">
      <c r="A11" s="64">
        <v>5</v>
      </c>
      <c r="B11" s="318" t="s">
        <v>2</v>
      </c>
      <c r="C11" s="130" t="s">
        <v>7</v>
      </c>
      <c r="D11" s="65" t="str">
        <f>IF('Sch 2 - MTS Expense '!D11="","",'Sch 2 - MTS Expense '!D11)</f>
        <v/>
      </c>
      <c r="E11" s="346">
        <f>'Sch 2 - MTS Expense '!E11</f>
        <v>0</v>
      </c>
      <c r="F11" s="346">
        <f>'Sch 2 - MTS Expense '!F11</f>
        <v>0</v>
      </c>
      <c r="G11" s="346">
        <f>'Sch 2 - MTS Expense '!G11</f>
        <v>0</v>
      </c>
      <c r="H11" s="346">
        <f>'Sch 3 - NON-MTS Expense'!E12</f>
        <v>0</v>
      </c>
      <c r="I11" s="341">
        <f t="shared" si="0"/>
        <v>0</v>
      </c>
    </row>
    <row r="12" spans="1:9" s="27" customFormat="1" ht="15.75" customHeight="1" x14ac:dyDescent="0.2">
      <c r="A12" s="64">
        <v>6</v>
      </c>
      <c r="B12" s="318" t="s">
        <v>2</v>
      </c>
      <c r="C12" s="130" t="s">
        <v>8</v>
      </c>
      <c r="D12" s="65" t="str">
        <f>IF('Sch 2 - MTS Expense '!D12="","",'Sch 2 - MTS Expense '!D12)</f>
        <v/>
      </c>
      <c r="E12" s="346">
        <f>'Sch 2 - MTS Expense '!E12</f>
        <v>0</v>
      </c>
      <c r="F12" s="346">
        <f>'Sch 2 - MTS Expense '!F12</f>
        <v>0</v>
      </c>
      <c r="G12" s="346">
        <f>'Sch 2 - MTS Expense '!G12</f>
        <v>0</v>
      </c>
      <c r="H12" s="346">
        <f>'Sch 3 - NON-MTS Expense'!E13</f>
        <v>0</v>
      </c>
      <c r="I12" s="341">
        <f t="shared" si="0"/>
        <v>0</v>
      </c>
    </row>
    <row r="13" spans="1:9" s="27" customFormat="1" ht="15.75" customHeight="1" x14ac:dyDescent="0.2">
      <c r="A13" s="64">
        <v>7</v>
      </c>
      <c r="B13" s="318" t="s">
        <v>2</v>
      </c>
      <c r="C13" s="130" t="s">
        <v>9</v>
      </c>
      <c r="D13" s="65" t="str">
        <f>IF('Sch 2 - MTS Expense '!D13="","",'Sch 2 - MTS Expense '!D13)</f>
        <v/>
      </c>
      <c r="E13" s="346">
        <f>'Sch 2 - MTS Expense '!E13</f>
        <v>0</v>
      </c>
      <c r="F13" s="346">
        <f>'Sch 2 - MTS Expense '!F13</f>
        <v>0</v>
      </c>
      <c r="G13" s="346">
        <f>'Sch 2 - MTS Expense '!G13</f>
        <v>0</v>
      </c>
      <c r="H13" s="346">
        <f>'Sch 3 - NON-MTS Expense'!E14</f>
        <v>0</v>
      </c>
      <c r="I13" s="341">
        <f t="shared" si="0"/>
        <v>0</v>
      </c>
    </row>
    <row r="14" spans="1:9" s="27" customFormat="1" ht="15.75" customHeight="1" x14ac:dyDescent="0.2">
      <c r="A14" s="64">
        <v>8</v>
      </c>
      <c r="B14" s="318" t="s">
        <v>2</v>
      </c>
      <c r="C14" s="130" t="s">
        <v>10</v>
      </c>
      <c r="D14" s="65" t="str">
        <f>IF('Sch 2 - MTS Expense '!D14="","",'Sch 2 - MTS Expense '!D14)</f>
        <v/>
      </c>
      <c r="E14" s="346">
        <f>'Sch 2 - MTS Expense '!E14</f>
        <v>0</v>
      </c>
      <c r="F14" s="346">
        <f>'Sch 2 - MTS Expense '!F14</f>
        <v>0</v>
      </c>
      <c r="G14" s="346">
        <f>'Sch 2 - MTS Expense '!G14</f>
        <v>0</v>
      </c>
      <c r="H14" s="346">
        <f>'Sch 3 - NON-MTS Expense'!E15</f>
        <v>0</v>
      </c>
      <c r="I14" s="341">
        <f t="shared" si="0"/>
        <v>0</v>
      </c>
    </row>
    <row r="15" spans="1:9" s="27" customFormat="1" ht="15.75" customHeight="1" x14ac:dyDescent="0.2">
      <c r="A15" s="64">
        <v>9</v>
      </c>
      <c r="B15" s="318" t="s">
        <v>2</v>
      </c>
      <c r="C15" s="130" t="str">
        <f>'Sch 2 - MTS Expense '!C15:C15</f>
        <v>Other - (Specify)</v>
      </c>
      <c r="D15" s="65" t="str">
        <f>IF('Sch 2 - MTS Expense '!D15="","",'Sch 2 - MTS Expense '!D15)</f>
        <v/>
      </c>
      <c r="E15" s="346">
        <f>'Sch 2 - MTS Expense '!E15</f>
        <v>0</v>
      </c>
      <c r="F15" s="346">
        <f>'Sch 2 - MTS Expense '!F15</f>
        <v>0</v>
      </c>
      <c r="G15" s="346">
        <f>'Sch 2 - MTS Expense '!G15</f>
        <v>0</v>
      </c>
      <c r="H15" s="346">
        <f>'Sch 3 - NON-MTS Expense'!E16</f>
        <v>0</v>
      </c>
      <c r="I15" s="341">
        <f t="shared" si="0"/>
        <v>0</v>
      </c>
    </row>
    <row r="16" spans="1:9" s="27" customFormat="1" ht="15.75" customHeight="1" x14ac:dyDescent="0.2">
      <c r="A16" s="64">
        <v>10</v>
      </c>
      <c r="B16" s="318" t="s">
        <v>2</v>
      </c>
      <c r="C16" s="130" t="str">
        <f>'Sch 2 - MTS Expense '!C16:C16</f>
        <v>Other - (Specify)</v>
      </c>
      <c r="D16" s="65" t="str">
        <f>IF('Sch 2 - MTS Expense '!D16="","",'Sch 2 - MTS Expense '!D16)</f>
        <v/>
      </c>
      <c r="E16" s="346">
        <f>'Sch 2 - MTS Expense '!E16</f>
        <v>0</v>
      </c>
      <c r="F16" s="346">
        <f>'Sch 2 - MTS Expense '!F16</f>
        <v>0</v>
      </c>
      <c r="G16" s="346">
        <f>'Sch 2 - MTS Expense '!G16</f>
        <v>0</v>
      </c>
      <c r="H16" s="346">
        <f>'Sch 3 - NON-MTS Expense'!E17</f>
        <v>0</v>
      </c>
      <c r="I16" s="341">
        <f t="shared" si="0"/>
        <v>0</v>
      </c>
    </row>
    <row r="17" spans="1:9" s="27" customFormat="1" ht="15.75" customHeight="1" x14ac:dyDescent="0.2">
      <c r="A17" s="316">
        <v>11</v>
      </c>
      <c r="B17" s="319" t="s">
        <v>305</v>
      </c>
      <c r="C17" s="132" t="s">
        <v>153</v>
      </c>
      <c r="D17" s="105"/>
      <c r="E17" s="340">
        <f>SUM(E7:E16)</f>
        <v>0</v>
      </c>
      <c r="F17" s="340">
        <f t="shared" ref="F17:G17" si="1">SUM(F7:F16)</f>
        <v>0</v>
      </c>
      <c r="G17" s="340">
        <f t="shared" si="1"/>
        <v>0</v>
      </c>
      <c r="H17" s="340">
        <f>SUM(H7:H16)</f>
        <v>0</v>
      </c>
      <c r="I17" s="340">
        <f>SUM(I7:I16)</f>
        <v>0</v>
      </c>
    </row>
    <row r="18" spans="1:9" s="27" customFormat="1" ht="15.75" customHeight="1" x14ac:dyDescent="0.2">
      <c r="A18" s="64">
        <v>12</v>
      </c>
      <c r="B18" s="318" t="s">
        <v>50</v>
      </c>
      <c r="C18" s="130" t="s">
        <v>44</v>
      </c>
      <c r="D18" s="65" t="str">
        <f>IF('Sch 2 - MTS Expense '!D18="","",'Sch 2 - MTS Expense '!D18)</f>
        <v/>
      </c>
      <c r="E18" s="346">
        <f>'Sch 2 - MTS Expense '!E18</f>
        <v>0</v>
      </c>
      <c r="F18" s="346">
        <f>'Sch 2 - MTS Expense '!F18</f>
        <v>0</v>
      </c>
      <c r="G18" s="346">
        <f>'Sch 2 - MTS Expense '!G18</f>
        <v>0</v>
      </c>
      <c r="H18" s="346">
        <f>'Sch 3 - NON-MTS Expense'!E19</f>
        <v>0</v>
      </c>
      <c r="I18" s="341">
        <f t="shared" ref="I18:I25" si="2">SUM(E18:H18)</f>
        <v>0</v>
      </c>
    </row>
    <row r="19" spans="1:9" s="27" customFormat="1" ht="15.75" customHeight="1" x14ac:dyDescent="0.2">
      <c r="A19" s="64">
        <v>13</v>
      </c>
      <c r="B19" s="318" t="s">
        <v>50</v>
      </c>
      <c r="C19" s="130" t="s">
        <v>45</v>
      </c>
      <c r="D19" s="65" t="str">
        <f>IF('Sch 2 - MTS Expense '!D19="","",'Sch 2 - MTS Expense '!D19)</f>
        <v/>
      </c>
      <c r="E19" s="346">
        <f>'Sch 2 - MTS Expense '!E19</f>
        <v>0</v>
      </c>
      <c r="F19" s="346">
        <f>'Sch 2 - MTS Expense '!F19</f>
        <v>0</v>
      </c>
      <c r="G19" s="346">
        <f>'Sch 2 - MTS Expense '!G19</f>
        <v>0</v>
      </c>
      <c r="H19" s="346">
        <f>'Sch 3 - NON-MTS Expense'!E20</f>
        <v>0</v>
      </c>
      <c r="I19" s="341">
        <f t="shared" si="2"/>
        <v>0</v>
      </c>
    </row>
    <row r="20" spans="1:9" s="27" customFormat="1" ht="15.75" customHeight="1" x14ac:dyDescent="0.2">
      <c r="A20" s="64">
        <v>14</v>
      </c>
      <c r="B20" s="318" t="s">
        <v>50</v>
      </c>
      <c r="C20" s="130" t="s">
        <v>71</v>
      </c>
      <c r="D20" s="65" t="str">
        <f>IF('Sch 2 - MTS Expense '!D20="","",'Sch 2 - MTS Expense '!D20)</f>
        <v/>
      </c>
      <c r="E20" s="346">
        <f>'Sch 2 - MTS Expense '!E20</f>
        <v>0</v>
      </c>
      <c r="F20" s="346">
        <f>'Sch 2 - MTS Expense '!F20</f>
        <v>0</v>
      </c>
      <c r="G20" s="346">
        <f>'Sch 2 - MTS Expense '!G20</f>
        <v>0</v>
      </c>
      <c r="H20" s="346">
        <f>'Sch 3 - NON-MTS Expense'!E21</f>
        <v>0</v>
      </c>
      <c r="I20" s="341">
        <f t="shared" si="2"/>
        <v>0</v>
      </c>
    </row>
    <row r="21" spans="1:9" s="27" customFormat="1" ht="15.75" customHeight="1" x14ac:dyDescent="0.2">
      <c r="A21" s="64">
        <v>15</v>
      </c>
      <c r="B21" s="318" t="s">
        <v>50</v>
      </c>
      <c r="C21" s="130" t="s">
        <v>72</v>
      </c>
      <c r="D21" s="65" t="str">
        <f>IF('Sch 2 - MTS Expense '!D21="","",'Sch 2 - MTS Expense '!D21)</f>
        <v/>
      </c>
      <c r="E21" s="346">
        <f>'Sch 2 - MTS Expense '!E21</f>
        <v>0</v>
      </c>
      <c r="F21" s="346">
        <f>'Sch 2 - MTS Expense '!F21</f>
        <v>0</v>
      </c>
      <c r="G21" s="346">
        <f>'Sch 2 - MTS Expense '!G21</f>
        <v>0</v>
      </c>
      <c r="H21" s="346">
        <f>'Sch 3 - NON-MTS Expense'!E22</f>
        <v>0</v>
      </c>
      <c r="I21" s="341">
        <f t="shared" si="2"/>
        <v>0</v>
      </c>
    </row>
    <row r="22" spans="1:9" s="27" customFormat="1" ht="15.75" customHeight="1" x14ac:dyDescent="0.2">
      <c r="A22" s="64">
        <v>16</v>
      </c>
      <c r="B22" s="318" t="s">
        <v>50</v>
      </c>
      <c r="C22" s="130" t="str">
        <f>'Sch 2 - MTS Expense '!C22:C22</f>
        <v>Other - (Specify)</v>
      </c>
      <c r="D22" s="65" t="str">
        <f>IF('Sch 2 - MTS Expense '!D22="","",'Sch 2 - MTS Expense '!D22)</f>
        <v/>
      </c>
      <c r="E22" s="346">
        <f>'Sch 2 - MTS Expense '!E22</f>
        <v>0</v>
      </c>
      <c r="F22" s="346">
        <f>'Sch 2 - MTS Expense '!F22</f>
        <v>0</v>
      </c>
      <c r="G22" s="346">
        <f>'Sch 2 - MTS Expense '!G22</f>
        <v>0</v>
      </c>
      <c r="H22" s="346">
        <f>'Sch 3 - NON-MTS Expense'!E23</f>
        <v>0</v>
      </c>
      <c r="I22" s="341">
        <f t="shared" si="2"/>
        <v>0</v>
      </c>
    </row>
    <row r="23" spans="1:9" s="27" customFormat="1" ht="15.75" customHeight="1" x14ac:dyDescent="0.2">
      <c r="A23" s="64">
        <v>17</v>
      </c>
      <c r="B23" s="318" t="s">
        <v>50</v>
      </c>
      <c r="C23" s="130" t="str">
        <f>'Sch 2 - MTS Expense '!C23:C23</f>
        <v>Other - (Specify)</v>
      </c>
      <c r="D23" s="65" t="str">
        <f>IF('Sch 2 - MTS Expense '!D23="","",'Sch 2 - MTS Expense '!D23)</f>
        <v/>
      </c>
      <c r="E23" s="346">
        <f>'Sch 2 - MTS Expense '!E23</f>
        <v>0</v>
      </c>
      <c r="F23" s="346">
        <f>'Sch 2 - MTS Expense '!F23</f>
        <v>0</v>
      </c>
      <c r="G23" s="346">
        <f>'Sch 2 - MTS Expense '!G23</f>
        <v>0</v>
      </c>
      <c r="H23" s="346">
        <f>'Sch 3 - NON-MTS Expense'!E24</f>
        <v>0</v>
      </c>
      <c r="I23" s="341">
        <f t="shared" si="2"/>
        <v>0</v>
      </c>
    </row>
    <row r="24" spans="1:9" s="27" customFormat="1" ht="15.75" customHeight="1" x14ac:dyDescent="0.2">
      <c r="A24" s="64">
        <v>18</v>
      </c>
      <c r="B24" s="318" t="s">
        <v>50</v>
      </c>
      <c r="C24" s="130" t="str">
        <f>'Sch 2 - MTS Expense '!C24:C24</f>
        <v>Other - (Specify)</v>
      </c>
      <c r="D24" s="65" t="str">
        <f>IF('Sch 2 - MTS Expense '!D24="","",'Sch 2 - MTS Expense '!D24)</f>
        <v/>
      </c>
      <c r="E24" s="346">
        <f>'Sch 2 - MTS Expense '!E24</f>
        <v>0</v>
      </c>
      <c r="F24" s="346">
        <f>'Sch 2 - MTS Expense '!F24</f>
        <v>0</v>
      </c>
      <c r="G24" s="346">
        <f>'Sch 2 - MTS Expense '!G24</f>
        <v>0</v>
      </c>
      <c r="H24" s="346">
        <f>'Sch 3 - NON-MTS Expense'!E25</f>
        <v>0</v>
      </c>
      <c r="I24" s="341">
        <f t="shared" si="2"/>
        <v>0</v>
      </c>
    </row>
    <row r="25" spans="1:9" s="27" customFormat="1" ht="15.75" customHeight="1" x14ac:dyDescent="0.2">
      <c r="A25" s="64">
        <v>19</v>
      </c>
      <c r="B25" s="318" t="s">
        <v>50</v>
      </c>
      <c r="C25" s="130" t="str">
        <f>'Sch 2 - MTS Expense '!C25:C25</f>
        <v>Other - (Specify)</v>
      </c>
      <c r="D25" s="65" t="str">
        <f>IF('Sch 2 - MTS Expense '!D25="","",'Sch 2 - MTS Expense '!D25)</f>
        <v/>
      </c>
      <c r="E25" s="346">
        <f>'Sch 2 - MTS Expense '!E25</f>
        <v>0</v>
      </c>
      <c r="F25" s="346">
        <f>'Sch 2 - MTS Expense '!F25</f>
        <v>0</v>
      </c>
      <c r="G25" s="346">
        <f>'Sch 2 - MTS Expense '!G25</f>
        <v>0</v>
      </c>
      <c r="H25" s="346">
        <f>'Sch 3 - NON-MTS Expense'!E26</f>
        <v>0</v>
      </c>
      <c r="I25" s="341">
        <f t="shared" si="2"/>
        <v>0</v>
      </c>
    </row>
    <row r="26" spans="1:9" s="27" customFormat="1" ht="15.75" customHeight="1" x14ac:dyDescent="0.2">
      <c r="A26" s="316">
        <v>20</v>
      </c>
      <c r="B26" s="319" t="s">
        <v>306</v>
      </c>
      <c r="C26" s="132" t="s">
        <v>152</v>
      </c>
      <c r="D26" s="105"/>
      <c r="E26" s="340">
        <f>SUM(E18:E25)</f>
        <v>0</v>
      </c>
      <c r="F26" s="340">
        <f t="shared" ref="F26:G26" si="3">SUM(F18:F25)</f>
        <v>0</v>
      </c>
      <c r="G26" s="340">
        <f t="shared" si="3"/>
        <v>0</v>
      </c>
      <c r="H26" s="340">
        <f>SUM(H18:H25)</f>
        <v>0</v>
      </c>
      <c r="I26" s="340">
        <f>SUM(I18:I25)</f>
        <v>0</v>
      </c>
    </row>
    <row r="27" spans="1:9" s="27" customFormat="1" ht="15.75" customHeight="1" x14ac:dyDescent="0.2">
      <c r="A27" s="64">
        <v>21</v>
      </c>
      <c r="B27" s="318" t="s">
        <v>46</v>
      </c>
      <c r="C27" s="130" t="s">
        <v>44</v>
      </c>
      <c r="D27" s="65" t="str">
        <f>IF('Sch 2 - MTS Expense '!D27="","",'Sch 2 - MTS Expense '!D27)</f>
        <v/>
      </c>
      <c r="E27" s="346">
        <f>'Sch 2 - MTS Expense '!E27</f>
        <v>0</v>
      </c>
      <c r="F27" s="346">
        <f>'Sch 2 - MTS Expense '!F27</f>
        <v>0</v>
      </c>
      <c r="G27" s="346">
        <f>'Sch 2 - MTS Expense '!G27</f>
        <v>0</v>
      </c>
      <c r="H27" s="346">
        <f>'Sch 3 - NON-MTS Expense'!E28</f>
        <v>0</v>
      </c>
      <c r="I27" s="341">
        <f t="shared" ref="I27:I34" si="4">SUM(E27:H27)</f>
        <v>0</v>
      </c>
    </row>
    <row r="28" spans="1:9" s="27" customFormat="1" ht="15.75" customHeight="1" x14ac:dyDescent="0.2">
      <c r="A28" s="64">
        <v>22</v>
      </c>
      <c r="B28" s="318" t="s">
        <v>46</v>
      </c>
      <c r="C28" s="130" t="s">
        <v>45</v>
      </c>
      <c r="D28" s="65" t="str">
        <f>IF('Sch 2 - MTS Expense '!D28="","",'Sch 2 - MTS Expense '!D28)</f>
        <v/>
      </c>
      <c r="E28" s="346">
        <f>'Sch 2 - MTS Expense '!E28</f>
        <v>0</v>
      </c>
      <c r="F28" s="346">
        <f>'Sch 2 - MTS Expense '!F28</f>
        <v>0</v>
      </c>
      <c r="G28" s="346">
        <f>'Sch 2 - MTS Expense '!G28</f>
        <v>0</v>
      </c>
      <c r="H28" s="346">
        <f>'Sch 3 - NON-MTS Expense'!E29</f>
        <v>0</v>
      </c>
      <c r="I28" s="341">
        <f t="shared" si="4"/>
        <v>0</v>
      </c>
    </row>
    <row r="29" spans="1:9" s="27" customFormat="1" ht="15.75" customHeight="1" x14ac:dyDescent="0.2">
      <c r="A29" s="64">
        <v>23</v>
      </c>
      <c r="B29" s="318" t="s">
        <v>46</v>
      </c>
      <c r="C29" s="130" t="s">
        <v>322</v>
      </c>
      <c r="D29" s="65" t="str">
        <f>IF('Sch 2 - MTS Expense '!D29="","",'Sch 2 - MTS Expense '!D29)</f>
        <v/>
      </c>
      <c r="E29" s="346">
        <f>'Sch 2 - MTS Expense '!E29</f>
        <v>0</v>
      </c>
      <c r="F29" s="346">
        <f>'Sch 2 - MTS Expense '!F29</f>
        <v>0</v>
      </c>
      <c r="G29" s="346">
        <f>'Sch 2 - MTS Expense '!G29</f>
        <v>0</v>
      </c>
      <c r="H29" s="346">
        <f>'Sch 3 - NON-MTS Expense'!E30</f>
        <v>0</v>
      </c>
      <c r="I29" s="341">
        <f t="shared" si="4"/>
        <v>0</v>
      </c>
    </row>
    <row r="30" spans="1:9" s="27" customFormat="1" ht="15.75" customHeight="1" x14ac:dyDescent="0.2">
      <c r="A30" s="64">
        <v>24</v>
      </c>
      <c r="B30" s="318" t="s">
        <v>46</v>
      </c>
      <c r="C30" s="130" t="s">
        <v>323</v>
      </c>
      <c r="D30" s="65" t="str">
        <f>IF('Sch 2 - MTS Expense '!D30="","",'Sch 2 - MTS Expense '!D30)</f>
        <v/>
      </c>
      <c r="E30" s="346">
        <f>'Sch 2 - MTS Expense '!E30</f>
        <v>0</v>
      </c>
      <c r="F30" s="346">
        <f>'Sch 2 - MTS Expense '!F30</f>
        <v>0</v>
      </c>
      <c r="G30" s="346">
        <f>'Sch 2 - MTS Expense '!G30</f>
        <v>0</v>
      </c>
      <c r="H30" s="346">
        <f>'Sch 3 - NON-MTS Expense'!E31</f>
        <v>0</v>
      </c>
      <c r="I30" s="341">
        <f t="shared" si="4"/>
        <v>0</v>
      </c>
    </row>
    <row r="31" spans="1:9" s="27" customFormat="1" ht="15.75" customHeight="1" x14ac:dyDescent="0.2">
      <c r="A31" s="64">
        <v>25</v>
      </c>
      <c r="B31" s="318" t="s">
        <v>46</v>
      </c>
      <c r="C31" s="130" t="str">
        <f>'Sch 2 - MTS Expense '!C31:C31</f>
        <v>Other - (Specify)</v>
      </c>
      <c r="D31" s="65" t="str">
        <f>IF('Sch 2 - MTS Expense '!D31="","",'Sch 2 - MTS Expense '!D31)</f>
        <v/>
      </c>
      <c r="E31" s="346">
        <f>'Sch 2 - MTS Expense '!E31</f>
        <v>0</v>
      </c>
      <c r="F31" s="346">
        <f>'Sch 2 - MTS Expense '!F31</f>
        <v>0</v>
      </c>
      <c r="G31" s="346">
        <f>'Sch 2 - MTS Expense '!G31</f>
        <v>0</v>
      </c>
      <c r="H31" s="346">
        <f>'Sch 3 - NON-MTS Expense'!E32</f>
        <v>0</v>
      </c>
      <c r="I31" s="341">
        <f t="shared" si="4"/>
        <v>0</v>
      </c>
    </row>
    <row r="32" spans="1:9" s="27" customFormat="1" ht="15.75" customHeight="1" x14ac:dyDescent="0.2">
      <c r="A32" s="64">
        <v>26</v>
      </c>
      <c r="B32" s="318" t="s">
        <v>46</v>
      </c>
      <c r="C32" s="130" t="str">
        <f>'Sch 2 - MTS Expense '!C32:C32</f>
        <v>Other - (Specify)</v>
      </c>
      <c r="D32" s="65" t="str">
        <f>IF('Sch 2 - MTS Expense '!D32="","",'Sch 2 - MTS Expense '!D32)</f>
        <v/>
      </c>
      <c r="E32" s="346">
        <f>'Sch 2 - MTS Expense '!E32</f>
        <v>0</v>
      </c>
      <c r="F32" s="346">
        <f>'Sch 2 - MTS Expense '!F32</f>
        <v>0</v>
      </c>
      <c r="G32" s="346">
        <f>'Sch 2 - MTS Expense '!G32</f>
        <v>0</v>
      </c>
      <c r="H32" s="346">
        <f>'Sch 3 - NON-MTS Expense'!E33</f>
        <v>0</v>
      </c>
      <c r="I32" s="341">
        <f t="shared" si="4"/>
        <v>0</v>
      </c>
    </row>
    <row r="33" spans="1:9" s="27" customFormat="1" ht="15.75" customHeight="1" x14ac:dyDescent="0.2">
      <c r="A33" s="64">
        <v>27</v>
      </c>
      <c r="B33" s="318" t="s">
        <v>46</v>
      </c>
      <c r="C33" s="130" t="str">
        <f>'Sch 2 - MTS Expense '!C33:C33</f>
        <v>Other - (Specify)</v>
      </c>
      <c r="D33" s="65" t="str">
        <f>IF('Sch 2 - MTS Expense '!D33="","",'Sch 2 - MTS Expense '!D33)</f>
        <v/>
      </c>
      <c r="E33" s="346">
        <f>'Sch 2 - MTS Expense '!E33</f>
        <v>0</v>
      </c>
      <c r="F33" s="346">
        <f>'Sch 2 - MTS Expense '!F33</f>
        <v>0</v>
      </c>
      <c r="G33" s="346">
        <f>'Sch 2 - MTS Expense '!G33</f>
        <v>0</v>
      </c>
      <c r="H33" s="346">
        <f>'Sch 3 - NON-MTS Expense'!E34</f>
        <v>0</v>
      </c>
      <c r="I33" s="341">
        <f t="shared" si="4"/>
        <v>0</v>
      </c>
    </row>
    <row r="34" spans="1:9" s="27" customFormat="1" ht="15.75" customHeight="1" x14ac:dyDescent="0.2">
      <c r="A34" s="64">
        <v>28</v>
      </c>
      <c r="B34" s="318" t="s">
        <v>46</v>
      </c>
      <c r="C34" s="130" t="str">
        <f>'Sch 2 - MTS Expense '!C34:C34</f>
        <v>Other - (Specify)</v>
      </c>
      <c r="D34" s="65" t="str">
        <f>IF('Sch 2 - MTS Expense '!D34="","",'Sch 2 - MTS Expense '!D34)</f>
        <v/>
      </c>
      <c r="E34" s="346">
        <f>'Sch 2 - MTS Expense '!E34</f>
        <v>0</v>
      </c>
      <c r="F34" s="346">
        <f>'Sch 2 - MTS Expense '!F34</f>
        <v>0</v>
      </c>
      <c r="G34" s="346">
        <f>'Sch 2 - MTS Expense '!G34</f>
        <v>0</v>
      </c>
      <c r="H34" s="346">
        <f>'Sch 3 - NON-MTS Expense'!E35</f>
        <v>0</v>
      </c>
      <c r="I34" s="341">
        <f t="shared" si="4"/>
        <v>0</v>
      </c>
    </row>
    <row r="35" spans="1:9" s="27" customFormat="1" ht="15.75" customHeight="1" x14ac:dyDescent="0.2">
      <c r="A35" s="316">
        <v>29</v>
      </c>
      <c r="B35" s="319" t="s">
        <v>307</v>
      </c>
      <c r="C35" s="173" t="s">
        <v>151</v>
      </c>
      <c r="D35" s="105"/>
      <c r="E35" s="340">
        <f>SUM(E27:E34)</f>
        <v>0</v>
      </c>
      <c r="F35" s="340">
        <f t="shared" ref="F35:G35" si="5">SUM(F27:F34)</f>
        <v>0</v>
      </c>
      <c r="G35" s="340">
        <f t="shared" si="5"/>
        <v>0</v>
      </c>
      <c r="H35" s="340">
        <f>SUM(H27:H34)</f>
        <v>0</v>
      </c>
      <c r="I35" s="340">
        <f>SUM(I27:I34)</f>
        <v>0</v>
      </c>
    </row>
    <row r="36" spans="1:9" s="27" customFormat="1" ht="15.75" customHeight="1" x14ac:dyDescent="0.2">
      <c r="A36" s="316">
        <v>30</v>
      </c>
      <c r="B36" s="319" t="s">
        <v>308</v>
      </c>
      <c r="C36" s="132" t="s">
        <v>150</v>
      </c>
      <c r="D36" s="179"/>
      <c r="E36" s="340">
        <f>+E26+E35</f>
        <v>0</v>
      </c>
      <c r="F36" s="340">
        <f>+F26+F35</f>
        <v>0</v>
      </c>
      <c r="G36" s="340">
        <f>+G26+G35</f>
        <v>0</v>
      </c>
      <c r="H36" s="340">
        <f>+H26+H35</f>
        <v>0</v>
      </c>
      <c r="I36" s="340">
        <f>+I26+I35</f>
        <v>0</v>
      </c>
    </row>
    <row r="37" spans="1:9" s="27" customFormat="1" ht="36" customHeight="1" x14ac:dyDescent="0.2">
      <c r="A37" s="316">
        <v>31</v>
      </c>
      <c r="B37" s="319" t="s">
        <v>309</v>
      </c>
      <c r="C37" s="191" t="s">
        <v>149</v>
      </c>
      <c r="D37" s="180"/>
      <c r="E37" s="343">
        <f>+E17+E36</f>
        <v>0</v>
      </c>
      <c r="F37" s="343">
        <f>+F17+F36</f>
        <v>0</v>
      </c>
      <c r="G37" s="343">
        <f>+G17+G36</f>
        <v>0</v>
      </c>
      <c r="H37" s="343">
        <f>+H17+H36</f>
        <v>0</v>
      </c>
      <c r="I37" s="343">
        <f>+I17+I36</f>
        <v>0</v>
      </c>
    </row>
    <row r="38" spans="1:9" s="27" customFormat="1" ht="15.75" customHeight="1" x14ac:dyDescent="0.2">
      <c r="A38" s="64">
        <v>32</v>
      </c>
      <c r="B38" s="318" t="s">
        <v>310</v>
      </c>
      <c r="C38" s="130" t="s">
        <v>12</v>
      </c>
      <c r="D38" s="65" t="str">
        <f>IF('Sch 2 - MTS Expense '!D38="","",'Sch 2 - MTS Expense '!D38)</f>
        <v/>
      </c>
      <c r="E38" s="346">
        <f>'Sch 2 - MTS Expense '!E38</f>
        <v>0</v>
      </c>
      <c r="F38" s="346">
        <f>'Sch 2 - MTS Expense '!F38</f>
        <v>0</v>
      </c>
      <c r="G38" s="346">
        <f>'Sch 2 - MTS Expense '!G38</f>
        <v>0</v>
      </c>
      <c r="H38" s="346">
        <f>'Sch 3 - NON-MTS Expense'!E39</f>
        <v>0</v>
      </c>
      <c r="I38" s="341">
        <f t="shared" ref="I38:I68" si="6">SUM(E38:H38)</f>
        <v>0</v>
      </c>
    </row>
    <row r="39" spans="1:9" s="27" customFormat="1" ht="15.75" customHeight="1" x14ac:dyDescent="0.2">
      <c r="A39" s="64">
        <v>33</v>
      </c>
      <c r="B39" s="318" t="s">
        <v>310</v>
      </c>
      <c r="C39" s="130" t="s">
        <v>13</v>
      </c>
      <c r="D39" s="65" t="str">
        <f>IF('Sch 2 - MTS Expense '!D39="","",'Sch 2 - MTS Expense '!D39)</f>
        <v/>
      </c>
      <c r="E39" s="346">
        <f>'Sch 2 - MTS Expense '!E39</f>
        <v>0</v>
      </c>
      <c r="F39" s="346">
        <f>'Sch 2 - MTS Expense '!F39</f>
        <v>0</v>
      </c>
      <c r="G39" s="346">
        <f>'Sch 2 - MTS Expense '!G39</f>
        <v>0</v>
      </c>
      <c r="H39" s="346">
        <f>'Sch 3 - NON-MTS Expense'!E40</f>
        <v>0</v>
      </c>
      <c r="I39" s="341">
        <f t="shared" si="6"/>
        <v>0</v>
      </c>
    </row>
    <row r="40" spans="1:9" s="27" customFormat="1" ht="15.75" customHeight="1" x14ac:dyDescent="0.2">
      <c r="A40" s="64">
        <v>34</v>
      </c>
      <c r="B40" s="318" t="s">
        <v>310</v>
      </c>
      <c r="C40" s="130" t="s">
        <v>14</v>
      </c>
      <c r="D40" s="65" t="str">
        <f>IF('Sch 2 - MTS Expense '!D40="","",'Sch 2 - MTS Expense '!D40)</f>
        <v/>
      </c>
      <c r="E40" s="346">
        <f>'Sch 2 - MTS Expense '!E40</f>
        <v>0</v>
      </c>
      <c r="F40" s="346">
        <f>'Sch 2 - MTS Expense '!F40</f>
        <v>0</v>
      </c>
      <c r="G40" s="346">
        <f>'Sch 2 - MTS Expense '!G40</f>
        <v>0</v>
      </c>
      <c r="H40" s="346">
        <f>'Sch 3 - NON-MTS Expense'!E41</f>
        <v>0</v>
      </c>
      <c r="I40" s="341">
        <f t="shared" si="6"/>
        <v>0</v>
      </c>
    </row>
    <row r="41" spans="1:9" s="27" customFormat="1" ht="15.75" customHeight="1" x14ac:dyDescent="0.2">
      <c r="A41" s="64">
        <v>35</v>
      </c>
      <c r="B41" s="318" t="s">
        <v>310</v>
      </c>
      <c r="C41" s="130" t="s">
        <v>15</v>
      </c>
      <c r="D41" s="65" t="str">
        <f>IF('Sch 2 - MTS Expense '!D41="","",'Sch 2 - MTS Expense '!D41)</f>
        <v/>
      </c>
      <c r="E41" s="346">
        <f>'Sch 2 - MTS Expense '!E41</f>
        <v>0</v>
      </c>
      <c r="F41" s="346">
        <f>'Sch 2 - MTS Expense '!F41</f>
        <v>0</v>
      </c>
      <c r="G41" s="346">
        <f>'Sch 2 - MTS Expense '!G41</f>
        <v>0</v>
      </c>
      <c r="H41" s="346">
        <f>'Sch 3 - NON-MTS Expense'!E42</f>
        <v>0</v>
      </c>
      <c r="I41" s="341">
        <f t="shared" si="6"/>
        <v>0</v>
      </c>
    </row>
    <row r="42" spans="1:9" s="27" customFormat="1" ht="15.75" customHeight="1" x14ac:dyDescent="0.2">
      <c r="A42" s="64">
        <v>36</v>
      </c>
      <c r="B42" s="318" t="s">
        <v>310</v>
      </c>
      <c r="C42" s="130" t="s">
        <v>16</v>
      </c>
      <c r="D42" s="65" t="str">
        <f>IF('Sch 2 - MTS Expense '!D42="","",'Sch 2 - MTS Expense '!D42)</f>
        <v/>
      </c>
      <c r="E42" s="346">
        <f>'Sch 2 - MTS Expense '!E42</f>
        <v>0</v>
      </c>
      <c r="F42" s="346">
        <f>'Sch 2 - MTS Expense '!F42</f>
        <v>0</v>
      </c>
      <c r="G42" s="346">
        <f>'Sch 2 - MTS Expense '!G42</f>
        <v>0</v>
      </c>
      <c r="H42" s="346">
        <f>'Sch 3 - NON-MTS Expense'!E43</f>
        <v>0</v>
      </c>
      <c r="I42" s="341">
        <f t="shared" si="6"/>
        <v>0</v>
      </c>
    </row>
    <row r="43" spans="1:9" s="27" customFormat="1" ht="15.75" customHeight="1" x14ac:dyDescent="0.2">
      <c r="A43" s="64">
        <v>37</v>
      </c>
      <c r="B43" s="318" t="s">
        <v>310</v>
      </c>
      <c r="C43" s="130" t="s">
        <v>17</v>
      </c>
      <c r="D43" s="65" t="str">
        <f>IF('Sch 2 - MTS Expense '!D43="","",'Sch 2 - MTS Expense '!D43)</f>
        <v/>
      </c>
      <c r="E43" s="346">
        <f>'Sch 2 - MTS Expense '!E43</f>
        <v>0</v>
      </c>
      <c r="F43" s="346">
        <f>'Sch 2 - MTS Expense '!F43</f>
        <v>0</v>
      </c>
      <c r="G43" s="346">
        <f>'Sch 2 - MTS Expense '!G43</f>
        <v>0</v>
      </c>
      <c r="H43" s="346">
        <f>'Sch 3 - NON-MTS Expense'!E44</f>
        <v>0</v>
      </c>
      <c r="I43" s="341">
        <f t="shared" si="6"/>
        <v>0</v>
      </c>
    </row>
    <row r="44" spans="1:9" s="27" customFormat="1" ht="15.75" customHeight="1" x14ac:dyDescent="0.2">
      <c r="A44" s="64">
        <v>38</v>
      </c>
      <c r="B44" s="318" t="s">
        <v>310</v>
      </c>
      <c r="C44" s="130" t="s">
        <v>18</v>
      </c>
      <c r="D44" s="65" t="str">
        <f>IF('Sch 2 - MTS Expense '!D44="","",'Sch 2 - MTS Expense '!D44)</f>
        <v/>
      </c>
      <c r="E44" s="346">
        <f>'Sch 2 - MTS Expense '!E44</f>
        <v>0</v>
      </c>
      <c r="F44" s="346">
        <f>'Sch 2 - MTS Expense '!F44</f>
        <v>0</v>
      </c>
      <c r="G44" s="346">
        <f>'Sch 2 - MTS Expense '!G44</f>
        <v>0</v>
      </c>
      <c r="H44" s="346">
        <f>'Sch 3 - NON-MTS Expense'!E45</f>
        <v>0</v>
      </c>
      <c r="I44" s="341">
        <f t="shared" si="6"/>
        <v>0</v>
      </c>
    </row>
    <row r="45" spans="1:9" s="27" customFormat="1" ht="15.75" customHeight="1" x14ac:dyDescent="0.2">
      <c r="A45" s="64">
        <v>39</v>
      </c>
      <c r="B45" s="318" t="s">
        <v>310</v>
      </c>
      <c r="C45" s="130" t="s">
        <v>19</v>
      </c>
      <c r="D45" s="65" t="str">
        <f>IF('Sch 2 - MTS Expense '!D45="","",'Sch 2 - MTS Expense '!D45)</f>
        <v/>
      </c>
      <c r="E45" s="346">
        <f>'Sch 2 - MTS Expense '!E45</f>
        <v>0</v>
      </c>
      <c r="F45" s="346">
        <f>'Sch 2 - MTS Expense '!F45</f>
        <v>0</v>
      </c>
      <c r="G45" s="346">
        <f>'Sch 2 - MTS Expense '!G45</f>
        <v>0</v>
      </c>
      <c r="H45" s="346">
        <f>'Sch 3 - NON-MTS Expense'!E46</f>
        <v>0</v>
      </c>
      <c r="I45" s="341">
        <f t="shared" si="6"/>
        <v>0</v>
      </c>
    </row>
    <row r="46" spans="1:9" s="27" customFormat="1" ht="15.75" customHeight="1" x14ac:dyDescent="0.2">
      <c r="A46" s="64">
        <v>40</v>
      </c>
      <c r="B46" s="318" t="s">
        <v>310</v>
      </c>
      <c r="C46" s="130" t="s">
        <v>20</v>
      </c>
      <c r="D46" s="65" t="str">
        <f>IF('Sch 2 - MTS Expense '!D46="","",'Sch 2 - MTS Expense '!D46)</f>
        <v/>
      </c>
      <c r="E46" s="346">
        <f>'Sch 2 - MTS Expense '!E46</f>
        <v>0</v>
      </c>
      <c r="F46" s="346">
        <f>'Sch 2 - MTS Expense '!F46</f>
        <v>0</v>
      </c>
      <c r="G46" s="346">
        <f>'Sch 2 - MTS Expense '!G46</f>
        <v>0</v>
      </c>
      <c r="H46" s="346">
        <f>'Sch 3 - NON-MTS Expense'!E47</f>
        <v>0</v>
      </c>
      <c r="I46" s="341">
        <f t="shared" si="6"/>
        <v>0</v>
      </c>
    </row>
    <row r="47" spans="1:9" s="27" customFormat="1" ht="15.75" customHeight="1" x14ac:dyDescent="0.2">
      <c r="A47" s="64">
        <v>41</v>
      </c>
      <c r="B47" s="318" t="s">
        <v>310</v>
      </c>
      <c r="C47" s="130" t="s">
        <v>21</v>
      </c>
      <c r="D47" s="65" t="str">
        <f>IF('Sch 2 - MTS Expense '!D47="","",'Sch 2 - MTS Expense '!D47)</f>
        <v/>
      </c>
      <c r="E47" s="346">
        <f>'Sch 2 - MTS Expense '!E47</f>
        <v>0</v>
      </c>
      <c r="F47" s="346">
        <f>'Sch 2 - MTS Expense '!F47</f>
        <v>0</v>
      </c>
      <c r="G47" s="346">
        <f>'Sch 2 - MTS Expense '!G47</f>
        <v>0</v>
      </c>
      <c r="H47" s="346">
        <f>'Sch 3 - NON-MTS Expense'!E48</f>
        <v>0</v>
      </c>
      <c r="I47" s="341">
        <f t="shared" si="6"/>
        <v>0</v>
      </c>
    </row>
    <row r="48" spans="1:9" s="27" customFormat="1" ht="15.75" customHeight="1" x14ac:dyDescent="0.2">
      <c r="A48" s="64">
        <v>42</v>
      </c>
      <c r="B48" s="318" t="s">
        <v>310</v>
      </c>
      <c r="C48" s="130" t="s">
        <v>22</v>
      </c>
      <c r="D48" s="65" t="str">
        <f>IF('Sch 2 - MTS Expense '!D48="","",'Sch 2 - MTS Expense '!D48)</f>
        <v/>
      </c>
      <c r="E48" s="346">
        <f>'Sch 2 - MTS Expense '!E48</f>
        <v>0</v>
      </c>
      <c r="F48" s="346">
        <f>'Sch 2 - MTS Expense '!F48</f>
        <v>0</v>
      </c>
      <c r="G48" s="346">
        <f>'Sch 2 - MTS Expense '!G48</f>
        <v>0</v>
      </c>
      <c r="H48" s="346">
        <f>'Sch 3 - NON-MTS Expense'!E49</f>
        <v>0</v>
      </c>
      <c r="I48" s="341">
        <f t="shared" si="6"/>
        <v>0</v>
      </c>
    </row>
    <row r="49" spans="1:9" s="27" customFormat="1" ht="15.75" customHeight="1" x14ac:dyDescent="0.2">
      <c r="A49" s="64">
        <v>43</v>
      </c>
      <c r="B49" s="318" t="s">
        <v>310</v>
      </c>
      <c r="C49" s="130" t="s">
        <v>23</v>
      </c>
      <c r="D49" s="65" t="str">
        <f>IF('Sch 2 - MTS Expense '!D49="","",'Sch 2 - MTS Expense '!D49)</f>
        <v/>
      </c>
      <c r="E49" s="346">
        <f>'Sch 2 - MTS Expense '!E49</f>
        <v>0</v>
      </c>
      <c r="F49" s="346">
        <f>'Sch 2 - MTS Expense '!F49</f>
        <v>0</v>
      </c>
      <c r="G49" s="346">
        <f>'Sch 2 - MTS Expense '!G49</f>
        <v>0</v>
      </c>
      <c r="H49" s="346">
        <f>'Sch 3 - NON-MTS Expense'!E50</f>
        <v>0</v>
      </c>
      <c r="I49" s="341">
        <f t="shared" si="6"/>
        <v>0</v>
      </c>
    </row>
    <row r="50" spans="1:9" s="27" customFormat="1" ht="15.75" customHeight="1" x14ac:dyDescent="0.2">
      <c r="A50" s="64">
        <v>44</v>
      </c>
      <c r="B50" s="318" t="s">
        <v>310</v>
      </c>
      <c r="C50" s="130" t="s">
        <v>24</v>
      </c>
      <c r="D50" s="65" t="str">
        <f>IF('Sch 2 - MTS Expense '!D50="","",'Sch 2 - MTS Expense '!D50)</f>
        <v/>
      </c>
      <c r="E50" s="346">
        <f>'Sch 2 - MTS Expense '!E50</f>
        <v>0</v>
      </c>
      <c r="F50" s="346">
        <f>'Sch 2 - MTS Expense '!F50</f>
        <v>0</v>
      </c>
      <c r="G50" s="346">
        <f>'Sch 2 - MTS Expense '!G50</f>
        <v>0</v>
      </c>
      <c r="H50" s="346">
        <f>'Sch 3 - NON-MTS Expense'!E51</f>
        <v>0</v>
      </c>
      <c r="I50" s="341">
        <f t="shared" si="6"/>
        <v>0</v>
      </c>
    </row>
    <row r="51" spans="1:9" s="27" customFormat="1" ht="15.75" customHeight="1" x14ac:dyDescent="0.2">
      <c r="A51" s="64">
        <v>45</v>
      </c>
      <c r="B51" s="318" t="s">
        <v>310</v>
      </c>
      <c r="C51" s="130" t="s">
        <v>25</v>
      </c>
      <c r="D51" s="65" t="str">
        <f>IF('Sch 2 - MTS Expense '!D51="","",'Sch 2 - MTS Expense '!D51)</f>
        <v/>
      </c>
      <c r="E51" s="346">
        <f>'Sch 2 - MTS Expense '!E51</f>
        <v>0</v>
      </c>
      <c r="F51" s="346">
        <f>'Sch 2 - MTS Expense '!F51</f>
        <v>0</v>
      </c>
      <c r="G51" s="346">
        <f>'Sch 2 - MTS Expense '!G51</f>
        <v>0</v>
      </c>
      <c r="H51" s="346">
        <f>'Sch 3 - NON-MTS Expense'!E52</f>
        <v>0</v>
      </c>
      <c r="I51" s="341">
        <f t="shared" si="6"/>
        <v>0</v>
      </c>
    </row>
    <row r="52" spans="1:9" s="27" customFormat="1" ht="15.75" customHeight="1" x14ac:dyDescent="0.2">
      <c r="A52" s="64">
        <v>46</v>
      </c>
      <c r="B52" s="318" t="s">
        <v>310</v>
      </c>
      <c r="C52" s="130" t="s">
        <v>26</v>
      </c>
      <c r="D52" s="65" t="str">
        <f>IF('Sch 2 - MTS Expense '!D52="","",'Sch 2 - MTS Expense '!D52)</f>
        <v/>
      </c>
      <c r="E52" s="346">
        <f>'Sch 2 - MTS Expense '!E52</f>
        <v>0</v>
      </c>
      <c r="F52" s="346">
        <f>'Sch 2 - MTS Expense '!F52</f>
        <v>0</v>
      </c>
      <c r="G52" s="346">
        <f>'Sch 2 - MTS Expense '!G52</f>
        <v>0</v>
      </c>
      <c r="H52" s="346">
        <f>'Sch 3 - NON-MTS Expense'!E53</f>
        <v>0</v>
      </c>
      <c r="I52" s="341">
        <f t="shared" si="6"/>
        <v>0</v>
      </c>
    </row>
    <row r="53" spans="1:9" s="27" customFormat="1" ht="15.75" customHeight="1" x14ac:dyDescent="0.2">
      <c r="A53" s="64">
        <v>47</v>
      </c>
      <c r="B53" s="318" t="s">
        <v>310</v>
      </c>
      <c r="C53" s="130" t="s">
        <v>27</v>
      </c>
      <c r="D53" s="65" t="str">
        <f>IF('Sch 2 - MTS Expense '!D53="","",'Sch 2 - MTS Expense '!D53)</f>
        <v/>
      </c>
      <c r="E53" s="346">
        <f>'Sch 2 - MTS Expense '!E53</f>
        <v>0</v>
      </c>
      <c r="F53" s="346">
        <f>'Sch 2 - MTS Expense '!F53</f>
        <v>0</v>
      </c>
      <c r="G53" s="346">
        <f>'Sch 2 - MTS Expense '!G53</f>
        <v>0</v>
      </c>
      <c r="H53" s="346">
        <f>'Sch 3 - NON-MTS Expense'!E54</f>
        <v>0</v>
      </c>
      <c r="I53" s="341">
        <f t="shared" si="6"/>
        <v>0</v>
      </c>
    </row>
    <row r="54" spans="1:9" s="27" customFormat="1" ht="15.75" customHeight="1" x14ac:dyDescent="0.2">
      <c r="A54" s="64">
        <v>48</v>
      </c>
      <c r="B54" s="318" t="s">
        <v>310</v>
      </c>
      <c r="C54" s="130" t="s">
        <v>28</v>
      </c>
      <c r="D54" s="65" t="str">
        <f>IF('Sch 2 - MTS Expense '!D54="","",'Sch 2 - MTS Expense '!D54)</f>
        <v/>
      </c>
      <c r="E54" s="346">
        <f>'Sch 2 - MTS Expense '!E54</f>
        <v>0</v>
      </c>
      <c r="F54" s="346">
        <f>'Sch 2 - MTS Expense '!F54</f>
        <v>0</v>
      </c>
      <c r="G54" s="346">
        <f>'Sch 2 - MTS Expense '!G54</f>
        <v>0</v>
      </c>
      <c r="H54" s="346">
        <f>'Sch 3 - NON-MTS Expense'!E55</f>
        <v>0</v>
      </c>
      <c r="I54" s="341">
        <f t="shared" si="6"/>
        <v>0</v>
      </c>
    </row>
    <row r="55" spans="1:9" s="27" customFormat="1" ht="15.75" customHeight="1" x14ac:dyDescent="0.2">
      <c r="A55" s="64">
        <v>49</v>
      </c>
      <c r="B55" s="318" t="s">
        <v>310</v>
      </c>
      <c r="C55" s="130" t="s">
        <v>29</v>
      </c>
      <c r="D55" s="65" t="str">
        <f>IF('Sch 2 - MTS Expense '!D55="","",'Sch 2 - MTS Expense '!D55)</f>
        <v/>
      </c>
      <c r="E55" s="346">
        <f>'Sch 2 - MTS Expense '!E55</f>
        <v>0</v>
      </c>
      <c r="F55" s="346">
        <f>'Sch 2 - MTS Expense '!F55</f>
        <v>0</v>
      </c>
      <c r="G55" s="346">
        <f>'Sch 2 - MTS Expense '!G55</f>
        <v>0</v>
      </c>
      <c r="H55" s="346">
        <f>'Sch 3 - NON-MTS Expense'!E56</f>
        <v>0</v>
      </c>
      <c r="I55" s="341">
        <f t="shared" si="6"/>
        <v>0</v>
      </c>
    </row>
    <row r="56" spans="1:9" s="27" customFormat="1" ht="15.75" customHeight="1" x14ac:dyDescent="0.2">
      <c r="A56" s="64">
        <v>50</v>
      </c>
      <c r="B56" s="318" t="s">
        <v>310</v>
      </c>
      <c r="C56" s="130" t="s">
        <v>30</v>
      </c>
      <c r="D56" s="65" t="str">
        <f>IF('Sch 2 - MTS Expense '!D56="","",'Sch 2 - MTS Expense '!D56)</f>
        <v/>
      </c>
      <c r="E56" s="346">
        <f>'Sch 2 - MTS Expense '!E56</f>
        <v>0</v>
      </c>
      <c r="F56" s="346">
        <f>'Sch 2 - MTS Expense '!F56</f>
        <v>0</v>
      </c>
      <c r="G56" s="346">
        <f>'Sch 2 - MTS Expense '!G56</f>
        <v>0</v>
      </c>
      <c r="H56" s="346">
        <f>'Sch 3 - NON-MTS Expense'!E57</f>
        <v>0</v>
      </c>
      <c r="I56" s="341">
        <f t="shared" si="6"/>
        <v>0</v>
      </c>
    </row>
    <row r="57" spans="1:9" s="27" customFormat="1" ht="15.75" customHeight="1" x14ac:dyDescent="0.2">
      <c r="A57" s="64">
        <v>51</v>
      </c>
      <c r="B57" s="318" t="s">
        <v>310</v>
      </c>
      <c r="C57" s="130" t="s">
        <v>31</v>
      </c>
      <c r="D57" s="65" t="str">
        <f>IF('Sch 2 - MTS Expense '!D57="","",'Sch 2 - MTS Expense '!D57)</f>
        <v/>
      </c>
      <c r="E57" s="346">
        <f>'Sch 2 - MTS Expense '!E57</f>
        <v>0</v>
      </c>
      <c r="F57" s="346">
        <f>'Sch 2 - MTS Expense '!F57</f>
        <v>0</v>
      </c>
      <c r="G57" s="346">
        <f>'Sch 2 - MTS Expense '!G57</f>
        <v>0</v>
      </c>
      <c r="H57" s="346">
        <f>'Sch 3 - NON-MTS Expense'!E58</f>
        <v>0</v>
      </c>
      <c r="I57" s="341">
        <f t="shared" si="6"/>
        <v>0</v>
      </c>
    </row>
    <row r="58" spans="1:9" s="27" customFormat="1" ht="15.75" customHeight="1" x14ac:dyDescent="0.2">
      <c r="A58" s="64">
        <v>52</v>
      </c>
      <c r="B58" s="318" t="s">
        <v>310</v>
      </c>
      <c r="C58" s="130" t="s">
        <v>32</v>
      </c>
      <c r="D58" s="65" t="str">
        <f>IF('Sch 2 - MTS Expense '!D58="","",'Sch 2 - MTS Expense '!D58)</f>
        <v/>
      </c>
      <c r="E58" s="346">
        <f>'Sch 2 - MTS Expense '!E58</f>
        <v>0</v>
      </c>
      <c r="F58" s="346">
        <f>'Sch 2 - MTS Expense '!F58</f>
        <v>0</v>
      </c>
      <c r="G58" s="346">
        <f>'Sch 2 - MTS Expense '!G58</f>
        <v>0</v>
      </c>
      <c r="H58" s="346">
        <f>'Sch 3 - NON-MTS Expense'!E59</f>
        <v>0</v>
      </c>
      <c r="I58" s="341">
        <f t="shared" si="6"/>
        <v>0</v>
      </c>
    </row>
    <row r="59" spans="1:9" s="27" customFormat="1" ht="15.75" customHeight="1" x14ac:dyDescent="0.2">
      <c r="A59" s="64">
        <v>53</v>
      </c>
      <c r="B59" s="318" t="s">
        <v>310</v>
      </c>
      <c r="C59" s="130" t="s">
        <v>33</v>
      </c>
      <c r="D59" s="65" t="str">
        <f>IF('Sch 2 - MTS Expense '!D59="","",'Sch 2 - MTS Expense '!D59)</f>
        <v/>
      </c>
      <c r="E59" s="346">
        <f>'Sch 2 - MTS Expense '!E59</f>
        <v>0</v>
      </c>
      <c r="F59" s="346">
        <f>'Sch 2 - MTS Expense '!F59</f>
        <v>0</v>
      </c>
      <c r="G59" s="346">
        <f>'Sch 2 - MTS Expense '!G59</f>
        <v>0</v>
      </c>
      <c r="H59" s="346">
        <f>'Sch 3 - NON-MTS Expense'!E60</f>
        <v>0</v>
      </c>
      <c r="I59" s="341">
        <f t="shared" si="6"/>
        <v>0</v>
      </c>
    </row>
    <row r="60" spans="1:9" s="27" customFormat="1" ht="15.75" customHeight="1" x14ac:dyDescent="0.2">
      <c r="A60" s="64">
        <v>54</v>
      </c>
      <c r="B60" s="318" t="s">
        <v>310</v>
      </c>
      <c r="C60" s="130" t="s">
        <v>34</v>
      </c>
      <c r="D60" s="65" t="str">
        <f>IF('Sch 2 - MTS Expense '!D60="","",'Sch 2 - MTS Expense '!D60)</f>
        <v/>
      </c>
      <c r="E60" s="346">
        <f>'Sch 2 - MTS Expense '!E60</f>
        <v>0</v>
      </c>
      <c r="F60" s="346">
        <f>'Sch 2 - MTS Expense '!F60</f>
        <v>0</v>
      </c>
      <c r="G60" s="346">
        <f>'Sch 2 - MTS Expense '!G60</f>
        <v>0</v>
      </c>
      <c r="H60" s="346">
        <f>'Sch 3 - NON-MTS Expense'!E61</f>
        <v>0</v>
      </c>
      <c r="I60" s="341">
        <f t="shared" si="6"/>
        <v>0</v>
      </c>
    </row>
    <row r="61" spans="1:9" s="27" customFormat="1" ht="15.75" customHeight="1" x14ac:dyDescent="0.2">
      <c r="A61" s="64">
        <v>55</v>
      </c>
      <c r="B61" s="318" t="s">
        <v>310</v>
      </c>
      <c r="C61" s="130" t="s">
        <v>35</v>
      </c>
      <c r="D61" s="65" t="str">
        <f>IF('Sch 2 - MTS Expense '!D61="","",'Sch 2 - MTS Expense '!D61)</f>
        <v/>
      </c>
      <c r="E61" s="346">
        <f>'Sch 2 - MTS Expense '!E61</f>
        <v>0</v>
      </c>
      <c r="F61" s="346">
        <f>'Sch 2 - MTS Expense '!F61</f>
        <v>0</v>
      </c>
      <c r="G61" s="346">
        <f>'Sch 2 - MTS Expense '!G61</f>
        <v>0</v>
      </c>
      <c r="H61" s="346">
        <f>'Sch 3 - NON-MTS Expense'!E62</f>
        <v>0</v>
      </c>
      <c r="I61" s="341">
        <f t="shared" si="6"/>
        <v>0</v>
      </c>
    </row>
    <row r="62" spans="1:9" s="27" customFormat="1" ht="15.75" customHeight="1" x14ac:dyDescent="0.2">
      <c r="A62" s="64">
        <v>56</v>
      </c>
      <c r="B62" s="318" t="s">
        <v>310</v>
      </c>
      <c r="C62" s="130" t="s">
        <v>36</v>
      </c>
      <c r="D62" s="65" t="str">
        <f>IF('Sch 2 - MTS Expense '!D62="","",'Sch 2 - MTS Expense '!D62)</f>
        <v/>
      </c>
      <c r="E62" s="346">
        <f>'Sch 2 - MTS Expense '!E62</f>
        <v>0</v>
      </c>
      <c r="F62" s="346">
        <f>'Sch 2 - MTS Expense '!F62</f>
        <v>0</v>
      </c>
      <c r="G62" s="346">
        <f>'Sch 2 - MTS Expense '!G62</f>
        <v>0</v>
      </c>
      <c r="H62" s="346">
        <f>'Sch 3 - NON-MTS Expense'!E63</f>
        <v>0</v>
      </c>
      <c r="I62" s="341">
        <f t="shared" si="6"/>
        <v>0</v>
      </c>
    </row>
    <row r="63" spans="1:9" s="27" customFormat="1" ht="15.75" customHeight="1" x14ac:dyDescent="0.2">
      <c r="A63" s="64">
        <v>57</v>
      </c>
      <c r="B63" s="318" t="s">
        <v>310</v>
      </c>
      <c r="C63" s="130" t="s">
        <v>62</v>
      </c>
      <c r="D63" s="65" t="str">
        <f>IF('Sch 2 - MTS Expense '!D63="","",'Sch 2 - MTS Expense '!D63)</f>
        <v/>
      </c>
      <c r="E63" s="346">
        <f>'Sch 2 - MTS Expense '!E63</f>
        <v>0</v>
      </c>
      <c r="F63" s="346">
        <f>'Sch 2 - MTS Expense '!F63</f>
        <v>0</v>
      </c>
      <c r="G63" s="346">
        <f>'Sch 2 - MTS Expense '!G63</f>
        <v>0</v>
      </c>
      <c r="H63" s="346">
        <f>'Sch 3 - NON-MTS Expense'!E64</f>
        <v>0</v>
      </c>
      <c r="I63" s="341">
        <f t="shared" si="6"/>
        <v>0</v>
      </c>
    </row>
    <row r="64" spans="1:9" s="27" customFormat="1" ht="15.75" customHeight="1" x14ac:dyDescent="0.2">
      <c r="A64" s="64">
        <v>58</v>
      </c>
      <c r="B64" s="318" t="s">
        <v>310</v>
      </c>
      <c r="C64" s="130" t="s">
        <v>77</v>
      </c>
      <c r="D64" s="65" t="str">
        <f>IF('Sch 2 - MTS Expense '!D64="","",'Sch 2 - MTS Expense '!D64)</f>
        <v/>
      </c>
      <c r="E64" s="346">
        <f>'Sch 2 - MTS Expense '!E64</f>
        <v>0</v>
      </c>
      <c r="F64" s="346">
        <f>'Sch 2 - MTS Expense '!F64</f>
        <v>0</v>
      </c>
      <c r="G64" s="346">
        <f>'Sch 2 - MTS Expense '!G64</f>
        <v>0</v>
      </c>
      <c r="H64" s="346">
        <f>'Sch 3 - NON-MTS Expense'!E65</f>
        <v>0</v>
      </c>
      <c r="I64" s="341">
        <f t="shared" si="6"/>
        <v>0</v>
      </c>
    </row>
    <row r="65" spans="1:9" s="27" customFormat="1" ht="15.75" customHeight="1" x14ac:dyDescent="0.2">
      <c r="A65" s="64">
        <v>59</v>
      </c>
      <c r="B65" s="318" t="s">
        <v>310</v>
      </c>
      <c r="C65" s="130" t="s">
        <v>76</v>
      </c>
      <c r="D65" s="65" t="str">
        <f>IF('Sch 2 - MTS Expense '!D65="","",'Sch 2 - MTS Expense '!D65)</f>
        <v/>
      </c>
      <c r="E65" s="346">
        <f>'Sch 2 - MTS Expense '!E65</f>
        <v>0</v>
      </c>
      <c r="F65" s="346">
        <f>'Sch 2 - MTS Expense '!F65</f>
        <v>0</v>
      </c>
      <c r="G65" s="346">
        <f>'Sch 2 - MTS Expense '!G65</f>
        <v>0</v>
      </c>
      <c r="H65" s="346">
        <f>'Sch 3 - NON-MTS Expense'!E66</f>
        <v>0</v>
      </c>
      <c r="I65" s="341">
        <f t="shared" si="6"/>
        <v>0</v>
      </c>
    </row>
    <row r="66" spans="1:9" s="27" customFormat="1" ht="15.75" customHeight="1" x14ac:dyDescent="0.2">
      <c r="A66" s="64">
        <v>60</v>
      </c>
      <c r="B66" s="318" t="s">
        <v>310</v>
      </c>
      <c r="C66" s="130" t="str">
        <f>'Sch 2 - MTS Expense '!C66:C66</f>
        <v>Other - (Specify)</v>
      </c>
      <c r="D66" s="65" t="str">
        <f>IF('Sch 2 - MTS Expense '!D66="","",'Sch 2 - MTS Expense '!D66)</f>
        <v/>
      </c>
      <c r="E66" s="346">
        <f>'Sch 2 - MTS Expense '!E66</f>
        <v>0</v>
      </c>
      <c r="F66" s="346">
        <f>'Sch 2 - MTS Expense '!F66</f>
        <v>0</v>
      </c>
      <c r="G66" s="346">
        <f>'Sch 2 - MTS Expense '!G66</f>
        <v>0</v>
      </c>
      <c r="H66" s="346">
        <f>'Sch 3 - NON-MTS Expense'!E67</f>
        <v>0</v>
      </c>
      <c r="I66" s="341">
        <f t="shared" si="6"/>
        <v>0</v>
      </c>
    </row>
    <row r="67" spans="1:9" s="27" customFormat="1" ht="15.75" customHeight="1" x14ac:dyDescent="0.2">
      <c r="A67" s="64">
        <v>61</v>
      </c>
      <c r="B67" s="318" t="s">
        <v>310</v>
      </c>
      <c r="C67" s="130" t="str">
        <f>'Sch 2 - MTS Expense '!C67:C67</f>
        <v>Other - (Specify)</v>
      </c>
      <c r="D67" s="65" t="str">
        <f>IF('Sch 2 - MTS Expense '!D67="","",'Sch 2 - MTS Expense '!D67)</f>
        <v/>
      </c>
      <c r="E67" s="346">
        <f>'Sch 2 - MTS Expense '!E67</f>
        <v>0</v>
      </c>
      <c r="F67" s="346">
        <f>'Sch 2 - MTS Expense '!F67</f>
        <v>0</v>
      </c>
      <c r="G67" s="346">
        <f>'Sch 2 - MTS Expense '!G67</f>
        <v>0</v>
      </c>
      <c r="H67" s="346">
        <f>'Sch 3 - NON-MTS Expense'!E68</f>
        <v>0</v>
      </c>
      <c r="I67" s="341">
        <f t="shared" si="6"/>
        <v>0</v>
      </c>
    </row>
    <row r="68" spans="1:9" s="27" customFormat="1" ht="15.75" customHeight="1" x14ac:dyDescent="0.2">
      <c r="A68" s="64">
        <v>62</v>
      </c>
      <c r="B68" s="318" t="s">
        <v>310</v>
      </c>
      <c r="C68" s="130" t="str">
        <f>'Sch 2 - MTS Expense '!C68:C68</f>
        <v>Other - (Specify)</v>
      </c>
      <c r="D68" s="65" t="str">
        <f>IF('Sch 2 - MTS Expense '!D68="","",'Sch 2 - MTS Expense '!D68)</f>
        <v/>
      </c>
      <c r="E68" s="346">
        <f>'Sch 2 - MTS Expense '!E68</f>
        <v>0</v>
      </c>
      <c r="F68" s="346">
        <f>'Sch 2 - MTS Expense '!F68</f>
        <v>0</v>
      </c>
      <c r="G68" s="346">
        <f>'Sch 2 - MTS Expense '!G68</f>
        <v>0</v>
      </c>
      <c r="H68" s="346">
        <f>'Sch 3 - NON-MTS Expense'!E69</f>
        <v>0</v>
      </c>
      <c r="I68" s="341">
        <f t="shared" si="6"/>
        <v>0</v>
      </c>
    </row>
    <row r="69" spans="1:9" s="27" customFormat="1" ht="15.75" customHeight="1" x14ac:dyDescent="0.2">
      <c r="A69" s="316">
        <v>63</v>
      </c>
      <c r="B69" s="319" t="s">
        <v>311</v>
      </c>
      <c r="C69" s="132" t="s">
        <v>148</v>
      </c>
      <c r="D69" s="106"/>
      <c r="E69" s="343">
        <f>SUM(E38:E68)</f>
        <v>0</v>
      </c>
      <c r="F69" s="343">
        <f t="shared" ref="F69:G69" si="7">SUM(F38:F68)</f>
        <v>0</v>
      </c>
      <c r="G69" s="343">
        <f t="shared" si="7"/>
        <v>0</v>
      </c>
      <c r="H69" s="343">
        <f>SUM(H38:H68)</f>
        <v>0</v>
      </c>
      <c r="I69" s="343">
        <f>SUM(I38:I68)</f>
        <v>0</v>
      </c>
    </row>
    <row r="70" spans="1:9" s="27" customFormat="1" ht="15.75" customHeight="1" x14ac:dyDescent="0.2">
      <c r="A70" s="316">
        <v>64</v>
      </c>
      <c r="B70" s="319" t="s">
        <v>312</v>
      </c>
      <c r="C70" s="132" t="s">
        <v>147</v>
      </c>
      <c r="D70" s="106"/>
      <c r="E70" s="343">
        <f>E69+E37</f>
        <v>0</v>
      </c>
      <c r="F70" s="343">
        <f>F69+F37</f>
        <v>0</v>
      </c>
      <c r="G70" s="343">
        <f>G69+G37</f>
        <v>0</v>
      </c>
      <c r="H70" s="343">
        <f>H69+H37</f>
        <v>0</v>
      </c>
      <c r="I70" s="343">
        <f>I69+I37</f>
        <v>0</v>
      </c>
    </row>
    <row r="71" spans="1:9" s="27" customFormat="1" ht="15.75" customHeight="1" x14ac:dyDescent="0.2">
      <c r="A71" s="64">
        <v>65</v>
      </c>
      <c r="B71" s="318" t="s">
        <v>313</v>
      </c>
      <c r="C71" s="181" t="s">
        <v>324</v>
      </c>
      <c r="D71" s="107"/>
      <c r="E71" s="344">
        <f>'Sch 4 - CRSB'!F49+'Sch 4 - CRSB'!F18</f>
        <v>0</v>
      </c>
      <c r="F71" s="344">
        <f>'Sch 4 - CRSB'!G49+'Sch 4 - CRSB'!G18</f>
        <v>0</v>
      </c>
      <c r="G71" s="344">
        <f>'Sch 4 - CRSB'!H49+'Sch 4 - CRSB'!H18</f>
        <v>0</v>
      </c>
      <c r="H71" s="344">
        <f>'Sch 4 - CRSB'!I49+'Sch 4 - CRSB'!I18</f>
        <v>0</v>
      </c>
      <c r="I71" s="343">
        <f>SUM(E71:H71)</f>
        <v>0</v>
      </c>
    </row>
    <row r="72" spans="1:9" s="27" customFormat="1" ht="15.75" customHeight="1" x14ac:dyDescent="0.2">
      <c r="A72" s="316">
        <v>66</v>
      </c>
      <c r="B72" s="319" t="s">
        <v>304</v>
      </c>
      <c r="C72" s="132" t="s">
        <v>145</v>
      </c>
      <c r="D72" s="106"/>
      <c r="E72" s="343">
        <f>E70+E71</f>
        <v>0</v>
      </c>
      <c r="F72" s="343">
        <f t="shared" ref="F72:H72" si="8">F70+F71</f>
        <v>0</v>
      </c>
      <c r="G72" s="343">
        <f t="shared" si="8"/>
        <v>0</v>
      </c>
      <c r="H72" s="343">
        <f t="shared" si="8"/>
        <v>0</v>
      </c>
      <c r="I72" s="343">
        <f>SUM(E72:H72)</f>
        <v>0</v>
      </c>
    </row>
    <row r="73" spans="1:9" s="27" customFormat="1" ht="15.75" customHeight="1" x14ac:dyDescent="0.2">
      <c r="A73" s="64">
        <v>67</v>
      </c>
      <c r="B73" s="318" t="s">
        <v>314</v>
      </c>
      <c r="C73" s="181" t="s">
        <v>239</v>
      </c>
      <c r="D73" s="107"/>
      <c r="E73" s="344">
        <f>'Sch 2 - MTS Expense '!E73</f>
        <v>0</v>
      </c>
      <c r="F73" s="344">
        <f>'Sch 2 - MTS Expense '!F73</f>
        <v>0</v>
      </c>
      <c r="G73" s="344">
        <f>'Sch 2 - MTS Expense '!G73</f>
        <v>0</v>
      </c>
      <c r="H73" s="344">
        <f>'Sch 3 - NON-MTS Expense'!E74</f>
        <v>0</v>
      </c>
      <c r="I73" s="343">
        <f>SUM(E73:H73)</f>
        <v>0</v>
      </c>
    </row>
    <row r="74" spans="1:9" s="27" customFormat="1" ht="21.75" customHeight="1" x14ac:dyDescent="0.2">
      <c r="A74" s="316">
        <v>68</v>
      </c>
      <c r="B74" s="319" t="s">
        <v>37</v>
      </c>
      <c r="C74" s="132" t="s">
        <v>146</v>
      </c>
      <c r="D74" s="108"/>
      <c r="E74" s="345">
        <f>E72+E73</f>
        <v>0</v>
      </c>
      <c r="F74" s="345">
        <f t="shared" ref="F74:H74" si="9">F72+F73</f>
        <v>0</v>
      </c>
      <c r="G74" s="345">
        <f t="shared" si="9"/>
        <v>0</v>
      </c>
      <c r="H74" s="345">
        <f t="shared" si="9"/>
        <v>0</v>
      </c>
      <c r="I74" s="345">
        <f>SUM(E74:H74)</f>
        <v>0</v>
      </c>
    </row>
    <row r="75" spans="1:9" s="10" customFormat="1" ht="10.5" customHeight="1" x14ac:dyDescent="0.2">
      <c r="A75" s="9"/>
      <c r="B75" s="9"/>
      <c r="E75" s="16"/>
      <c r="F75" s="16"/>
      <c r="G75" s="16"/>
      <c r="H75" s="16"/>
      <c r="I75" s="16"/>
    </row>
    <row r="76" spans="1:9" ht="10.5" customHeight="1" x14ac:dyDescent="0.2">
      <c r="A76" s="10"/>
      <c r="B76" s="10"/>
      <c r="C76" s="11"/>
      <c r="E76" s="15"/>
      <c r="F76" s="15"/>
      <c r="G76" s="15"/>
      <c r="H76" s="15"/>
      <c r="I76" s="15"/>
    </row>
    <row r="77" spans="1:9" ht="10.5" customHeight="1" x14ac:dyDescent="0.2">
      <c r="A77" s="10"/>
      <c r="B77" s="10"/>
    </row>
    <row r="78" spans="1:9" ht="10.5" customHeight="1" x14ac:dyDescent="0.2">
      <c r="A78" s="10"/>
      <c r="B78" s="10"/>
    </row>
  </sheetData>
  <protectedRanges>
    <protectedRange sqref="C66:C68" name="Range4"/>
    <protectedRange sqref="C22:C25" name="Range2"/>
    <protectedRange sqref="C15:C16" name="Range1"/>
    <protectedRange sqref="C31:C34" name="Range3"/>
  </protectedRanges>
  <phoneticPr fontId="3" type="noConversion"/>
  <printOptions horizontalCentered="1"/>
  <pageMargins left="0.33" right="0.33" top="0.5" bottom="0.5" header="0.25" footer="0.25"/>
  <pageSetup scale="66" fitToHeight="2" orientation="landscape" r:id="rId1"/>
  <headerFooter alignWithMargins="0">
    <oddHeader>&amp;L&amp;9State of Alaska&amp;R&amp;9
Emergency Medical Transportation Services</oddHeader>
    <oddFooter>&amp;L&amp;10January 18, 2022&amp;C&amp;9Sch 1 - Total Expense&amp;R&amp;9Page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75"/>
  <sheetViews>
    <sheetView showGridLines="0" view="pageLayout" topLeftCell="A12" zoomScale="70" zoomScaleNormal="100" zoomScaleSheetLayoutView="80" zoomScalePageLayoutView="70" workbookViewId="0">
      <selection activeCell="F16" sqref="F16"/>
    </sheetView>
  </sheetViews>
  <sheetFormatPr defaultColWidth="4.6640625" defaultRowHeight="10.5" customHeight="1" x14ac:dyDescent="0.2"/>
  <cols>
    <col min="1" max="1" width="6.5546875" style="8" bestFit="1" customWidth="1"/>
    <col min="2" max="2" width="21.109375" style="8" customWidth="1"/>
    <col min="3" max="3" width="53.88671875" style="8" customWidth="1"/>
    <col min="4" max="4" width="8.77734375" style="8" customWidth="1"/>
    <col min="5" max="8" width="15" style="14" customWidth="1"/>
    <col min="9" max="16384" width="4.6640625" style="8"/>
  </cols>
  <sheetData>
    <row r="1" spans="1:8" s="5" customFormat="1" ht="18" customHeight="1" x14ac:dyDescent="0.2">
      <c r="C1" s="69"/>
      <c r="D1" s="38" t="s">
        <v>229</v>
      </c>
      <c r="E1" s="69"/>
      <c r="F1" s="69"/>
      <c r="G1" s="69"/>
      <c r="H1" s="69"/>
    </row>
    <row r="2" spans="1:8" ht="15" customHeight="1" x14ac:dyDescent="0.2">
      <c r="A2" s="6"/>
      <c r="B2" s="6"/>
      <c r="C2" s="6"/>
      <c r="D2" s="9"/>
      <c r="E2" s="12"/>
      <c r="F2" s="12"/>
      <c r="G2" s="12"/>
      <c r="H2" s="12"/>
    </row>
    <row r="3" spans="1:8" ht="27" customHeight="1" x14ac:dyDescent="0.2">
      <c r="A3" s="144" t="s">
        <v>97</v>
      </c>
      <c r="B3" s="144"/>
      <c r="C3" s="121">
        <f>Certification!C6</f>
        <v>0</v>
      </c>
      <c r="E3" s="32"/>
      <c r="F3" s="29"/>
      <c r="G3" s="28" t="s">
        <v>58</v>
      </c>
      <c r="H3" s="178">
        <f>Certification!C28</f>
        <v>0</v>
      </c>
    </row>
    <row r="4" spans="1:8" ht="14.25" customHeight="1" x14ac:dyDescent="0.2">
      <c r="H4" s="15"/>
    </row>
    <row r="5" spans="1:8" ht="10.5" customHeight="1" x14ac:dyDescent="0.2">
      <c r="E5" s="103">
        <v>1</v>
      </c>
      <c r="F5" s="103">
        <v>2</v>
      </c>
      <c r="G5" s="103">
        <v>3</v>
      </c>
      <c r="H5" s="103">
        <v>4</v>
      </c>
    </row>
    <row r="6" spans="1:8" ht="55.5" customHeight="1" x14ac:dyDescent="0.2">
      <c r="A6" s="176" t="s">
        <v>47</v>
      </c>
      <c r="B6" s="304" t="s">
        <v>303</v>
      </c>
      <c r="C6" s="176" t="s">
        <v>42</v>
      </c>
      <c r="D6" s="183" t="s">
        <v>48</v>
      </c>
      <c r="E6" s="177" t="s">
        <v>155</v>
      </c>
      <c r="F6" s="177" t="s">
        <v>156</v>
      </c>
      <c r="G6" s="177" t="s">
        <v>157</v>
      </c>
      <c r="H6" s="177" t="s">
        <v>241</v>
      </c>
    </row>
    <row r="7" spans="1:8" ht="15" customHeight="1" x14ac:dyDescent="0.2">
      <c r="A7" s="64">
        <f>'Sch 1 - Total Expense'!A7</f>
        <v>1</v>
      </c>
      <c r="B7" s="318" t="s">
        <v>2</v>
      </c>
      <c r="C7" s="130" t="str">
        <f>+'Sch 1 - Total Expense'!C7:C7</f>
        <v>Depreciation - Buildings and Improvements</v>
      </c>
      <c r="D7" s="68"/>
      <c r="E7" s="339"/>
      <c r="F7" s="339"/>
      <c r="G7" s="339"/>
      <c r="H7" s="341">
        <f t="shared" ref="H7:H16" si="0">SUM(E7:G7)</f>
        <v>0</v>
      </c>
    </row>
    <row r="8" spans="1:8" ht="15" customHeight="1" x14ac:dyDescent="0.2">
      <c r="A8" s="64">
        <f>'Sch 1 - Total Expense'!A8</f>
        <v>2</v>
      </c>
      <c r="B8" s="318" t="s">
        <v>2</v>
      </c>
      <c r="C8" s="130" t="str">
        <f>+'Sch 1 - Total Expense'!C8:C8</f>
        <v>Depreciation - Leasehold Improvements</v>
      </c>
      <c r="D8" s="68"/>
      <c r="E8" s="339"/>
      <c r="F8" s="339"/>
      <c r="G8" s="339"/>
      <c r="H8" s="341">
        <f t="shared" si="0"/>
        <v>0</v>
      </c>
    </row>
    <row r="9" spans="1:8" ht="15" customHeight="1" x14ac:dyDescent="0.2">
      <c r="A9" s="64">
        <f>'Sch 1 - Total Expense'!A9</f>
        <v>3</v>
      </c>
      <c r="B9" s="318" t="s">
        <v>2</v>
      </c>
      <c r="C9" s="130" t="str">
        <f>+'Sch 1 - Total Expense'!C9:C9</f>
        <v>Depreciation - Equipment</v>
      </c>
      <c r="D9" s="68"/>
      <c r="E9" s="339"/>
      <c r="F9" s="339"/>
      <c r="G9" s="339"/>
      <c r="H9" s="341">
        <f t="shared" si="0"/>
        <v>0</v>
      </c>
    </row>
    <row r="10" spans="1:8" ht="15" customHeight="1" x14ac:dyDescent="0.2">
      <c r="A10" s="64">
        <f>'Sch 1 - Total Expense'!A10</f>
        <v>4</v>
      </c>
      <c r="B10" s="318" t="s">
        <v>2</v>
      </c>
      <c r="C10" s="130" t="str">
        <f>+'Sch 1 - Total Expense'!C10:C10</f>
        <v>Depreciation and Amortization - Other</v>
      </c>
      <c r="D10" s="68"/>
      <c r="E10" s="339"/>
      <c r="F10" s="339"/>
      <c r="G10" s="339"/>
      <c r="H10" s="341">
        <f t="shared" si="0"/>
        <v>0</v>
      </c>
    </row>
    <row r="11" spans="1:8" ht="15" customHeight="1" x14ac:dyDescent="0.2">
      <c r="A11" s="64">
        <f>'Sch 1 - Total Expense'!A11</f>
        <v>5</v>
      </c>
      <c r="B11" s="318" t="s">
        <v>2</v>
      </c>
      <c r="C11" s="130" t="str">
        <f>+'Sch 1 - Total Expense'!C11:C11</f>
        <v>Leases and Rentals</v>
      </c>
      <c r="D11" s="68"/>
      <c r="E11" s="339"/>
      <c r="F11" s="339"/>
      <c r="G11" s="339"/>
      <c r="H11" s="341">
        <f t="shared" si="0"/>
        <v>0</v>
      </c>
    </row>
    <row r="12" spans="1:8" ht="15" customHeight="1" x14ac:dyDescent="0.2">
      <c r="A12" s="64">
        <f>'Sch 1 - Total Expense'!A12</f>
        <v>6</v>
      </c>
      <c r="B12" s="318" t="s">
        <v>2</v>
      </c>
      <c r="C12" s="130" t="str">
        <f>+'Sch 1 - Total Expense'!C12:C12</f>
        <v>Property Taxes</v>
      </c>
      <c r="D12" s="68"/>
      <c r="E12" s="339"/>
      <c r="F12" s="339"/>
      <c r="G12" s="339"/>
      <c r="H12" s="341">
        <f t="shared" si="0"/>
        <v>0</v>
      </c>
    </row>
    <row r="13" spans="1:8" ht="15" customHeight="1" x14ac:dyDescent="0.2">
      <c r="A13" s="64">
        <f>'Sch 1 - Total Expense'!A13</f>
        <v>7</v>
      </c>
      <c r="B13" s="318" t="s">
        <v>2</v>
      </c>
      <c r="C13" s="130" t="str">
        <f>+'Sch 1 - Total Expense'!C13:C13</f>
        <v>Property Insurance</v>
      </c>
      <c r="D13" s="68"/>
      <c r="E13" s="339"/>
      <c r="F13" s="339"/>
      <c r="G13" s="339"/>
      <c r="H13" s="341">
        <f t="shared" si="0"/>
        <v>0</v>
      </c>
    </row>
    <row r="14" spans="1:8" ht="15" customHeight="1" x14ac:dyDescent="0.2">
      <c r="A14" s="64">
        <f>'Sch 1 - Total Expense'!A14</f>
        <v>8</v>
      </c>
      <c r="B14" s="318" t="s">
        <v>2</v>
      </c>
      <c r="C14" s="130" t="str">
        <f>+'Sch 1 - Total Expense'!C14:C14</f>
        <v>Interest - Property, Plant, and Equipment</v>
      </c>
      <c r="D14" s="68"/>
      <c r="E14" s="339"/>
      <c r="F14" s="339"/>
      <c r="G14" s="339"/>
      <c r="H14" s="341">
        <f t="shared" si="0"/>
        <v>0</v>
      </c>
    </row>
    <row r="15" spans="1:8" ht="15" customHeight="1" x14ac:dyDescent="0.2">
      <c r="A15" s="64">
        <f>'Sch 1 - Total Expense'!A15</f>
        <v>9</v>
      </c>
      <c r="B15" s="318" t="s">
        <v>2</v>
      </c>
      <c r="C15" s="122" t="s">
        <v>11</v>
      </c>
      <c r="D15" s="68"/>
      <c r="E15" s="339"/>
      <c r="F15" s="339"/>
      <c r="G15" s="339"/>
      <c r="H15" s="341">
        <f t="shared" si="0"/>
        <v>0</v>
      </c>
    </row>
    <row r="16" spans="1:8" ht="15" customHeight="1" x14ac:dyDescent="0.2">
      <c r="A16" s="64">
        <f>'Sch 1 - Total Expense'!A16</f>
        <v>10</v>
      </c>
      <c r="B16" s="318" t="s">
        <v>2</v>
      </c>
      <c r="C16" s="122" t="s">
        <v>11</v>
      </c>
      <c r="D16" s="68"/>
      <c r="E16" s="339"/>
      <c r="F16" s="339"/>
      <c r="G16" s="339"/>
      <c r="H16" s="341">
        <f t="shared" si="0"/>
        <v>0</v>
      </c>
    </row>
    <row r="17" spans="1:8" ht="15" customHeight="1" x14ac:dyDescent="0.2">
      <c r="A17" s="316">
        <f>'Sch 1 - Total Expense'!A17</f>
        <v>11</v>
      </c>
      <c r="B17" s="319" t="s">
        <v>305</v>
      </c>
      <c r="C17" s="132" t="str">
        <f>'Sch 1 - Total Expense'!C17:C17</f>
        <v>Total Capital Related (Lines 1 thru 10)</v>
      </c>
      <c r="D17" s="105"/>
      <c r="E17" s="340">
        <f>SUM(E7:E16)</f>
        <v>0</v>
      </c>
      <c r="F17" s="340">
        <f>SUM(F7:F16)</f>
        <v>0</v>
      </c>
      <c r="G17" s="340">
        <f>SUM(G7:G16)</f>
        <v>0</v>
      </c>
      <c r="H17" s="340">
        <f>SUM(H7:H16)</f>
        <v>0</v>
      </c>
    </row>
    <row r="18" spans="1:8" ht="15" customHeight="1" x14ac:dyDescent="0.2">
      <c r="A18" s="70">
        <f>'Sch 1 - Total Expense'!A18</f>
        <v>12</v>
      </c>
      <c r="B18" s="318" t="s">
        <v>50</v>
      </c>
      <c r="C18" s="130" t="str">
        <f>+'Sch 1 - Total Expense'!C18:C18</f>
        <v>Administrative Chief</v>
      </c>
      <c r="D18" s="68"/>
      <c r="E18" s="339"/>
      <c r="F18" s="339"/>
      <c r="G18" s="339"/>
      <c r="H18" s="341">
        <f t="shared" ref="H18:H25" si="1">SUM(E18:G18)</f>
        <v>0</v>
      </c>
    </row>
    <row r="19" spans="1:8" ht="15" customHeight="1" x14ac:dyDescent="0.2">
      <c r="A19" s="70">
        <f>'Sch 1 - Total Expense'!A19</f>
        <v>13</v>
      </c>
      <c r="B19" s="318" t="s">
        <v>50</v>
      </c>
      <c r="C19" s="130" t="str">
        <f>+'Sch 1 - Total Expense'!C19:C19</f>
        <v>Chief</v>
      </c>
      <c r="D19" s="68"/>
      <c r="E19" s="339"/>
      <c r="F19" s="339"/>
      <c r="G19" s="339"/>
      <c r="H19" s="341">
        <f t="shared" si="1"/>
        <v>0</v>
      </c>
    </row>
    <row r="20" spans="1:8" ht="15" customHeight="1" x14ac:dyDescent="0.2">
      <c r="A20" s="70">
        <f>'Sch 1 - Total Expense'!A20</f>
        <v>14</v>
      </c>
      <c r="B20" s="318" t="s">
        <v>50</v>
      </c>
      <c r="C20" s="130" t="str">
        <f>+'Sch 1 - Total Expense'!C20:C20</f>
        <v>Non-MTS Salaries</v>
      </c>
      <c r="D20" s="68"/>
      <c r="E20" s="339"/>
      <c r="F20" s="339"/>
      <c r="G20" s="339"/>
      <c r="H20" s="341">
        <f t="shared" si="1"/>
        <v>0</v>
      </c>
    </row>
    <row r="21" spans="1:8" ht="15" customHeight="1" x14ac:dyDescent="0.2">
      <c r="A21" s="70">
        <f>'Sch 1 - Total Expense'!A21</f>
        <v>15</v>
      </c>
      <c r="B21" s="318" t="s">
        <v>50</v>
      </c>
      <c r="C21" s="130" t="str">
        <f>+'Sch 1 - Total Expense'!C21:C21</f>
        <v>MTS Salaries</v>
      </c>
      <c r="D21" s="68"/>
      <c r="E21" s="339"/>
      <c r="F21" s="339"/>
      <c r="G21" s="339"/>
      <c r="H21" s="341">
        <f t="shared" si="1"/>
        <v>0</v>
      </c>
    </row>
    <row r="22" spans="1:8" ht="15" customHeight="1" x14ac:dyDescent="0.2">
      <c r="A22" s="70">
        <f>'Sch 1 - Total Expense'!A22</f>
        <v>16</v>
      </c>
      <c r="B22" s="318" t="s">
        <v>50</v>
      </c>
      <c r="C22" s="122" t="s">
        <v>11</v>
      </c>
      <c r="D22" s="68"/>
      <c r="E22" s="339"/>
      <c r="F22" s="339"/>
      <c r="G22" s="339"/>
      <c r="H22" s="341">
        <f t="shared" si="1"/>
        <v>0</v>
      </c>
    </row>
    <row r="23" spans="1:8" ht="15" customHeight="1" x14ac:dyDescent="0.2">
      <c r="A23" s="70">
        <f>'Sch 1 - Total Expense'!A23</f>
        <v>17</v>
      </c>
      <c r="B23" s="318" t="s">
        <v>50</v>
      </c>
      <c r="C23" s="122" t="s">
        <v>11</v>
      </c>
      <c r="D23" s="68"/>
      <c r="E23" s="339"/>
      <c r="F23" s="339"/>
      <c r="G23" s="339"/>
      <c r="H23" s="341">
        <f t="shared" si="1"/>
        <v>0</v>
      </c>
    </row>
    <row r="24" spans="1:8" ht="15" customHeight="1" x14ac:dyDescent="0.2">
      <c r="A24" s="70">
        <f>'Sch 1 - Total Expense'!A24</f>
        <v>18</v>
      </c>
      <c r="B24" s="318" t="s">
        <v>50</v>
      </c>
      <c r="C24" s="122" t="s">
        <v>11</v>
      </c>
      <c r="D24" s="68"/>
      <c r="E24" s="339"/>
      <c r="F24" s="339"/>
      <c r="G24" s="339"/>
      <c r="H24" s="341">
        <f t="shared" si="1"/>
        <v>0</v>
      </c>
    </row>
    <row r="25" spans="1:8" ht="15" customHeight="1" x14ac:dyDescent="0.2">
      <c r="A25" s="70">
        <f>'Sch 1 - Total Expense'!A25</f>
        <v>19</v>
      </c>
      <c r="B25" s="318" t="s">
        <v>50</v>
      </c>
      <c r="C25" s="122" t="s">
        <v>11</v>
      </c>
      <c r="D25" s="68"/>
      <c r="E25" s="339"/>
      <c r="F25" s="339">
        <f>+'Sch 4 - CRSB'!H38</f>
        <v>0</v>
      </c>
      <c r="G25" s="339"/>
      <c r="H25" s="341">
        <f t="shared" si="1"/>
        <v>0</v>
      </c>
    </row>
    <row r="26" spans="1:8" ht="15" customHeight="1" x14ac:dyDescent="0.2">
      <c r="A26" s="317">
        <f>'Sch 1 - Total Expense'!A26</f>
        <v>20</v>
      </c>
      <c r="B26" s="319" t="s">
        <v>306</v>
      </c>
      <c r="C26" s="173" t="str">
        <f>+'Sch 1 - Total Expense'!C26:C26</f>
        <v>Subtotal Salaries (Lines 12 thru 19)</v>
      </c>
      <c r="D26" s="105"/>
      <c r="E26" s="340">
        <f>SUM(E18:E25)</f>
        <v>0</v>
      </c>
      <c r="F26" s="340">
        <f>SUM(F18:F25)</f>
        <v>0</v>
      </c>
      <c r="G26" s="340">
        <f>SUM(G18:G25)</f>
        <v>0</v>
      </c>
      <c r="H26" s="340">
        <f>SUM(H18:H25)</f>
        <v>0</v>
      </c>
    </row>
    <row r="27" spans="1:8" ht="15" customHeight="1" x14ac:dyDescent="0.2">
      <c r="A27" s="64">
        <f>'Sch 1 - Total Expense'!A27</f>
        <v>21</v>
      </c>
      <c r="B27" s="318" t="s">
        <v>46</v>
      </c>
      <c r="C27" s="130" t="str">
        <f>+'Sch 1 - Total Expense'!C27:C27</f>
        <v>Administrative Chief</v>
      </c>
      <c r="D27" s="68"/>
      <c r="E27" s="339"/>
      <c r="F27" s="339"/>
      <c r="G27" s="339"/>
      <c r="H27" s="341">
        <f t="shared" ref="H27:H34" si="2">SUM(E27:G27)</f>
        <v>0</v>
      </c>
    </row>
    <row r="28" spans="1:8" ht="15" customHeight="1" x14ac:dyDescent="0.2">
      <c r="A28" s="64">
        <f>'Sch 1 - Total Expense'!A28</f>
        <v>22</v>
      </c>
      <c r="B28" s="318" t="s">
        <v>46</v>
      </c>
      <c r="C28" s="130" t="str">
        <f>+'Sch 1 - Total Expense'!C28:C28</f>
        <v>Chief</v>
      </c>
      <c r="D28" s="68"/>
      <c r="E28" s="339"/>
      <c r="F28" s="339"/>
      <c r="G28" s="339"/>
      <c r="H28" s="341">
        <f t="shared" si="2"/>
        <v>0</v>
      </c>
    </row>
    <row r="29" spans="1:8" ht="15" customHeight="1" x14ac:dyDescent="0.2">
      <c r="A29" s="64">
        <f>'Sch 1 - Total Expense'!A29</f>
        <v>23</v>
      </c>
      <c r="B29" s="318" t="s">
        <v>46</v>
      </c>
      <c r="C29" s="130" t="str">
        <f>+'Sch 1 - Total Expense'!C29:C29</f>
        <v>Non-MTS Benefits</v>
      </c>
      <c r="D29" s="68"/>
      <c r="E29" s="339"/>
      <c r="F29" s="339"/>
      <c r="G29" s="339"/>
      <c r="H29" s="341">
        <f t="shared" si="2"/>
        <v>0</v>
      </c>
    </row>
    <row r="30" spans="1:8" ht="15" customHeight="1" x14ac:dyDescent="0.2">
      <c r="A30" s="64">
        <f>'Sch 1 - Total Expense'!A30</f>
        <v>24</v>
      </c>
      <c r="B30" s="318" t="s">
        <v>46</v>
      </c>
      <c r="C30" s="130" t="str">
        <f>+'Sch 1 - Total Expense'!C30:C30</f>
        <v>MTS Benefits</v>
      </c>
      <c r="D30" s="68"/>
      <c r="E30" s="339"/>
      <c r="F30" s="339"/>
      <c r="G30" s="339"/>
      <c r="H30" s="341">
        <f t="shared" si="2"/>
        <v>0</v>
      </c>
    </row>
    <row r="31" spans="1:8" ht="15" customHeight="1" x14ac:dyDescent="0.2">
      <c r="A31" s="64">
        <f>'Sch 1 - Total Expense'!A31</f>
        <v>25</v>
      </c>
      <c r="B31" s="318" t="s">
        <v>46</v>
      </c>
      <c r="C31" s="122" t="s">
        <v>11</v>
      </c>
      <c r="D31" s="68"/>
      <c r="E31" s="339"/>
      <c r="F31" s="339"/>
      <c r="G31" s="339"/>
      <c r="H31" s="341">
        <f t="shared" si="2"/>
        <v>0</v>
      </c>
    </row>
    <row r="32" spans="1:8" ht="15" customHeight="1" x14ac:dyDescent="0.2">
      <c r="A32" s="64">
        <f>'Sch 1 - Total Expense'!A32</f>
        <v>26</v>
      </c>
      <c r="B32" s="318" t="s">
        <v>46</v>
      </c>
      <c r="C32" s="122" t="s">
        <v>11</v>
      </c>
      <c r="D32" s="68"/>
      <c r="E32" s="339"/>
      <c r="F32" s="339"/>
      <c r="G32" s="339"/>
      <c r="H32" s="341">
        <f t="shared" si="2"/>
        <v>0</v>
      </c>
    </row>
    <row r="33" spans="1:8" ht="15" customHeight="1" x14ac:dyDescent="0.2">
      <c r="A33" s="64">
        <f>'Sch 1 - Total Expense'!A33</f>
        <v>27</v>
      </c>
      <c r="B33" s="318" t="s">
        <v>46</v>
      </c>
      <c r="C33" s="122" t="s">
        <v>11</v>
      </c>
      <c r="D33" s="68"/>
      <c r="E33" s="339"/>
      <c r="F33" s="339"/>
      <c r="G33" s="339"/>
      <c r="H33" s="341">
        <f t="shared" si="2"/>
        <v>0</v>
      </c>
    </row>
    <row r="34" spans="1:8" ht="15" customHeight="1" x14ac:dyDescent="0.2">
      <c r="A34" s="64">
        <f>'Sch 1 - Total Expense'!A34</f>
        <v>28</v>
      </c>
      <c r="B34" s="318" t="s">
        <v>46</v>
      </c>
      <c r="C34" s="122" t="s">
        <v>11</v>
      </c>
      <c r="D34" s="68"/>
      <c r="E34" s="339"/>
      <c r="F34" s="339"/>
      <c r="G34" s="339"/>
      <c r="H34" s="341">
        <f t="shared" si="2"/>
        <v>0</v>
      </c>
    </row>
    <row r="35" spans="1:8" ht="15" customHeight="1" x14ac:dyDescent="0.2">
      <c r="A35" s="316">
        <f>'Sch 1 - Total Expense'!A35</f>
        <v>29</v>
      </c>
      <c r="B35" s="319" t="s">
        <v>307</v>
      </c>
      <c r="C35" s="132" t="str">
        <f>+'Sch 1 - Total Expense'!C35:C35</f>
        <v>Subtotal Fringe Benefits (Lines 21 thru 28)</v>
      </c>
      <c r="D35" s="105"/>
      <c r="E35" s="340">
        <f>SUM(E27:E34)</f>
        <v>0</v>
      </c>
      <c r="F35" s="340">
        <f>SUM(F27:F34)</f>
        <v>0</v>
      </c>
      <c r="G35" s="340">
        <f>SUM(G27:G34)</f>
        <v>0</v>
      </c>
      <c r="H35" s="340">
        <f>SUM(H27:H34)</f>
        <v>0</v>
      </c>
    </row>
    <row r="36" spans="1:8" s="5" customFormat="1" ht="15" customHeight="1" x14ac:dyDescent="0.2">
      <c r="A36" s="316">
        <f>'Sch 1 - Total Expense'!A36</f>
        <v>30</v>
      </c>
      <c r="B36" s="319" t="s">
        <v>308</v>
      </c>
      <c r="C36" s="132" t="str">
        <f>+'Sch 1 - Total Expense'!C36:C36</f>
        <v>Total Salaries &amp; Fringe Benefits (Lines 20 &amp; 29)</v>
      </c>
      <c r="D36" s="179"/>
      <c r="E36" s="340">
        <f>+E26+E35</f>
        <v>0</v>
      </c>
      <c r="F36" s="340">
        <f>+F26+F35</f>
        <v>0</v>
      </c>
      <c r="G36" s="340">
        <f>+G26+G35</f>
        <v>0</v>
      </c>
      <c r="H36" s="340">
        <f>+H26+H35</f>
        <v>0</v>
      </c>
    </row>
    <row r="37" spans="1:8" ht="15" customHeight="1" x14ac:dyDescent="0.2">
      <c r="A37" s="317">
        <v>31</v>
      </c>
      <c r="B37" s="319" t="s">
        <v>309</v>
      </c>
      <c r="C37" s="132" t="str">
        <f>+'Sch 1 - Total Expense'!C37:C37</f>
        <v>Total Capital Related, Salaries, and Fringe Benefits (Lines 11 &amp; 30)</v>
      </c>
      <c r="D37" s="182"/>
      <c r="E37" s="340">
        <f>+E17+E36</f>
        <v>0</v>
      </c>
      <c r="F37" s="340">
        <f>+F17+F36</f>
        <v>0</v>
      </c>
      <c r="G37" s="340">
        <f>+G17+G36</f>
        <v>0</v>
      </c>
      <c r="H37" s="340">
        <f>+H17+H36</f>
        <v>0</v>
      </c>
    </row>
    <row r="38" spans="1:8" ht="15" customHeight="1" x14ac:dyDescent="0.2">
      <c r="A38" s="70">
        <f>+'Sch 1 - Total Expense'!A38</f>
        <v>32</v>
      </c>
      <c r="B38" s="318" t="s">
        <v>310</v>
      </c>
      <c r="C38" s="130" t="str">
        <f>+'Sch 1 - Total Expense'!C38:C38</f>
        <v>Administrative</v>
      </c>
      <c r="D38" s="68"/>
      <c r="E38" s="339"/>
      <c r="F38" s="339"/>
      <c r="G38" s="339"/>
      <c r="H38" s="341">
        <f t="shared" ref="H38:H68" si="3">SUM(E38:G38)</f>
        <v>0</v>
      </c>
    </row>
    <row r="39" spans="1:8" ht="15" customHeight="1" x14ac:dyDescent="0.2">
      <c r="A39" s="70">
        <f>+'Sch 1 - Total Expense'!A39</f>
        <v>33</v>
      </c>
      <c r="B39" s="318" t="s">
        <v>310</v>
      </c>
      <c r="C39" s="130" t="str">
        <f>+'Sch 1 - Total Expense'!C39:C39</f>
        <v>Legal</v>
      </c>
      <c r="D39" s="68"/>
      <c r="E39" s="339"/>
      <c r="F39" s="339"/>
      <c r="G39" s="342"/>
      <c r="H39" s="341">
        <f t="shared" si="3"/>
        <v>0</v>
      </c>
    </row>
    <row r="40" spans="1:8" ht="15" customHeight="1" x14ac:dyDescent="0.2">
      <c r="A40" s="70">
        <f>+'Sch 1 - Total Expense'!A40</f>
        <v>34</v>
      </c>
      <c r="B40" s="318" t="s">
        <v>310</v>
      </c>
      <c r="C40" s="130" t="str">
        <f>+'Sch 1 - Total Expense'!C40:C40</f>
        <v>Accounting</v>
      </c>
      <c r="D40" s="68"/>
      <c r="E40" s="339"/>
      <c r="F40" s="339"/>
      <c r="G40" s="342"/>
      <c r="H40" s="341">
        <f t="shared" si="3"/>
        <v>0</v>
      </c>
    </row>
    <row r="41" spans="1:8" ht="15" customHeight="1" x14ac:dyDescent="0.2">
      <c r="A41" s="70">
        <f>+'Sch 1 - Total Expense'!A41</f>
        <v>35</v>
      </c>
      <c r="B41" s="318" t="s">
        <v>310</v>
      </c>
      <c r="C41" s="130" t="str">
        <f>+'Sch 1 - Total Expense'!C41:C41</f>
        <v xml:space="preserve">Advertising </v>
      </c>
      <c r="D41" s="68"/>
      <c r="E41" s="339"/>
      <c r="F41" s="339"/>
      <c r="G41" s="342"/>
      <c r="H41" s="341">
        <f t="shared" si="3"/>
        <v>0</v>
      </c>
    </row>
    <row r="42" spans="1:8" ht="15" customHeight="1" x14ac:dyDescent="0.2">
      <c r="A42" s="70">
        <f>+'Sch 1 - Total Expense'!A42</f>
        <v>36</v>
      </c>
      <c r="B42" s="318" t="s">
        <v>310</v>
      </c>
      <c r="C42" s="130" t="str">
        <f>+'Sch 1 - Total Expense'!C42:C42</f>
        <v>Consulting Expenses</v>
      </c>
      <c r="D42" s="68"/>
      <c r="E42" s="339"/>
      <c r="F42" s="339"/>
      <c r="G42" s="342"/>
      <c r="H42" s="341">
        <f t="shared" si="3"/>
        <v>0</v>
      </c>
    </row>
    <row r="43" spans="1:8" ht="15" customHeight="1" x14ac:dyDescent="0.2">
      <c r="A43" s="70">
        <f>+'Sch 1 - Total Expense'!A43</f>
        <v>37</v>
      </c>
      <c r="B43" s="318" t="s">
        <v>310</v>
      </c>
      <c r="C43" s="130" t="str">
        <f>+'Sch 1 - Total Expense'!C43:C43</f>
        <v>Contracted Labor</v>
      </c>
      <c r="D43" s="68"/>
      <c r="E43" s="339"/>
      <c r="F43" s="339"/>
      <c r="G43" s="342"/>
      <c r="H43" s="341">
        <f t="shared" si="3"/>
        <v>0</v>
      </c>
    </row>
    <row r="44" spans="1:8" ht="15" customHeight="1" x14ac:dyDescent="0.2">
      <c r="A44" s="70">
        <f>+'Sch 1 - Total Expense'!A44</f>
        <v>38</v>
      </c>
      <c r="B44" s="318" t="s">
        <v>310</v>
      </c>
      <c r="C44" s="130" t="str">
        <f>+'Sch 1 - Total Expense'!C44:C44</f>
        <v>Interest - Other</v>
      </c>
      <c r="D44" s="68"/>
      <c r="E44" s="339"/>
      <c r="F44" s="339"/>
      <c r="G44" s="342"/>
      <c r="H44" s="341">
        <f t="shared" si="3"/>
        <v>0</v>
      </c>
    </row>
    <row r="45" spans="1:8" ht="15" customHeight="1" x14ac:dyDescent="0.2">
      <c r="A45" s="70">
        <f>+'Sch 1 - Total Expense'!A45</f>
        <v>39</v>
      </c>
      <c r="B45" s="318" t="s">
        <v>310</v>
      </c>
      <c r="C45" s="130" t="str">
        <f>+'Sch 1 - Total Expense'!C45:C45</f>
        <v>Training</v>
      </c>
      <c r="D45" s="68"/>
      <c r="E45" s="339"/>
      <c r="F45" s="339"/>
      <c r="G45" s="342"/>
      <c r="H45" s="341">
        <f t="shared" si="3"/>
        <v>0</v>
      </c>
    </row>
    <row r="46" spans="1:8" ht="15" customHeight="1" x14ac:dyDescent="0.2">
      <c r="A46" s="70">
        <f>+'Sch 1 - Total Expense'!A46</f>
        <v>40</v>
      </c>
      <c r="B46" s="318" t="s">
        <v>310</v>
      </c>
      <c r="C46" s="130" t="str">
        <f>+'Sch 1 - Total Expense'!C46:C46</f>
        <v>General Insurance</v>
      </c>
      <c r="D46" s="68"/>
      <c r="E46" s="339"/>
      <c r="F46" s="339"/>
      <c r="G46" s="342"/>
      <c r="H46" s="341">
        <f t="shared" si="3"/>
        <v>0</v>
      </c>
    </row>
    <row r="47" spans="1:8" ht="15" customHeight="1" x14ac:dyDescent="0.2">
      <c r="A47" s="70">
        <f>+'Sch 1 - Total Expense'!A47</f>
        <v>41</v>
      </c>
      <c r="B47" s="318" t="s">
        <v>310</v>
      </c>
      <c r="C47" s="130" t="str">
        <f>+'Sch 1 - Total Expense'!C47:C47</f>
        <v>Supplies</v>
      </c>
      <c r="D47" s="68"/>
      <c r="E47" s="339"/>
      <c r="F47" s="339"/>
      <c r="G47" s="342"/>
      <c r="H47" s="341">
        <f t="shared" si="3"/>
        <v>0</v>
      </c>
    </row>
    <row r="48" spans="1:8" ht="15" customHeight="1" x14ac:dyDescent="0.2">
      <c r="A48" s="70">
        <f>+'Sch 1 - Total Expense'!A48</f>
        <v>42</v>
      </c>
      <c r="B48" s="318" t="s">
        <v>310</v>
      </c>
      <c r="C48" s="130" t="str">
        <f>+'Sch 1 - Total Expense'!C48:C48</f>
        <v>Bad Debt</v>
      </c>
      <c r="D48" s="68"/>
      <c r="E48" s="339"/>
      <c r="F48" s="339"/>
      <c r="G48" s="342"/>
      <c r="H48" s="341">
        <f t="shared" si="3"/>
        <v>0</v>
      </c>
    </row>
    <row r="49" spans="1:8" ht="15" customHeight="1" x14ac:dyDescent="0.2">
      <c r="A49" s="70">
        <f>+'Sch 1 - Total Expense'!A49</f>
        <v>43</v>
      </c>
      <c r="B49" s="318" t="s">
        <v>310</v>
      </c>
      <c r="C49" s="130" t="str">
        <f>+'Sch 1 - Total Expense'!C49:C49</f>
        <v>Plant Operations and Maintenance</v>
      </c>
      <c r="D49" s="68"/>
      <c r="E49" s="339"/>
      <c r="F49" s="339"/>
      <c r="G49" s="342"/>
      <c r="H49" s="341">
        <f t="shared" si="3"/>
        <v>0</v>
      </c>
    </row>
    <row r="50" spans="1:8" ht="15" customHeight="1" x14ac:dyDescent="0.2">
      <c r="A50" s="70">
        <f>+'Sch 1 - Total Expense'!A50</f>
        <v>44</v>
      </c>
      <c r="B50" s="318" t="s">
        <v>310</v>
      </c>
      <c r="C50" s="130" t="str">
        <f>+'Sch 1 - Total Expense'!C50:C50</f>
        <v>Housekeeping</v>
      </c>
      <c r="D50" s="68"/>
      <c r="E50" s="339"/>
      <c r="F50" s="339"/>
      <c r="G50" s="342"/>
      <c r="H50" s="341">
        <f t="shared" si="3"/>
        <v>0</v>
      </c>
    </row>
    <row r="51" spans="1:8" ht="15" customHeight="1" x14ac:dyDescent="0.2">
      <c r="A51" s="70">
        <f>+'Sch 1 - Total Expense'!A51</f>
        <v>45</v>
      </c>
      <c r="B51" s="318" t="s">
        <v>310</v>
      </c>
      <c r="C51" s="130" t="str">
        <f>+'Sch 1 - Total Expense'!C51:C51</f>
        <v>Utilities</v>
      </c>
      <c r="D51" s="68"/>
      <c r="E51" s="339"/>
      <c r="F51" s="339"/>
      <c r="G51" s="342"/>
      <c r="H51" s="341">
        <f t="shared" si="3"/>
        <v>0</v>
      </c>
    </row>
    <row r="52" spans="1:8" ht="15" customHeight="1" x14ac:dyDescent="0.2">
      <c r="A52" s="70">
        <f>+'Sch 1 - Total Expense'!A52</f>
        <v>46</v>
      </c>
      <c r="B52" s="318" t="s">
        <v>310</v>
      </c>
      <c r="C52" s="130" t="str">
        <f>+'Sch 1 - Total Expense'!C52:C52</f>
        <v>Medical Supplies</v>
      </c>
      <c r="D52" s="68"/>
      <c r="E52" s="339"/>
      <c r="F52" s="339"/>
      <c r="G52" s="342"/>
      <c r="H52" s="341">
        <f t="shared" si="3"/>
        <v>0</v>
      </c>
    </row>
    <row r="53" spans="1:8" ht="15" customHeight="1" x14ac:dyDescent="0.2">
      <c r="A53" s="70">
        <f>+'Sch 1 - Total Expense'!A53</f>
        <v>47</v>
      </c>
      <c r="B53" s="318" t="s">
        <v>310</v>
      </c>
      <c r="C53" s="130" t="str">
        <f>+'Sch 1 - Total Expense'!C53:C53</f>
        <v>Minor Medical Equipment</v>
      </c>
      <c r="D53" s="68"/>
      <c r="E53" s="339"/>
      <c r="F53" s="339"/>
      <c r="G53" s="342"/>
      <c r="H53" s="341">
        <f t="shared" si="3"/>
        <v>0</v>
      </c>
    </row>
    <row r="54" spans="1:8" ht="15" customHeight="1" x14ac:dyDescent="0.2">
      <c r="A54" s="70">
        <f>+'Sch 1 - Total Expense'!A54</f>
        <v>48</v>
      </c>
      <c r="B54" s="318" t="s">
        <v>310</v>
      </c>
      <c r="C54" s="130" t="str">
        <f>+'Sch 1 - Total Expense'!C54:C54</f>
        <v>Minor Equipment</v>
      </c>
      <c r="D54" s="68"/>
      <c r="E54" s="339"/>
      <c r="F54" s="339"/>
      <c r="G54" s="342"/>
      <c r="H54" s="341">
        <f t="shared" si="3"/>
        <v>0</v>
      </c>
    </row>
    <row r="55" spans="1:8" ht="15" customHeight="1" x14ac:dyDescent="0.2">
      <c r="A55" s="70">
        <f>+'Sch 1 - Total Expense'!A55</f>
        <v>49</v>
      </c>
      <c r="B55" s="318" t="s">
        <v>310</v>
      </c>
      <c r="C55" s="130" t="str">
        <f>+'Sch 1 - Total Expense'!C55:C55</f>
        <v>Fines and Penalties</v>
      </c>
      <c r="D55" s="68"/>
      <c r="E55" s="339"/>
      <c r="F55" s="339"/>
      <c r="G55" s="342"/>
      <c r="H55" s="341">
        <f t="shared" si="3"/>
        <v>0</v>
      </c>
    </row>
    <row r="56" spans="1:8" ht="15" customHeight="1" x14ac:dyDescent="0.2">
      <c r="A56" s="70">
        <f>+'Sch 1 - Total Expense'!A56</f>
        <v>50</v>
      </c>
      <c r="B56" s="318" t="s">
        <v>310</v>
      </c>
      <c r="C56" s="130" t="str">
        <f>+'Sch 1 - Total Expense'!C56:C56</f>
        <v>Fleet Maintenance</v>
      </c>
      <c r="D56" s="68"/>
      <c r="E56" s="339"/>
      <c r="F56" s="339"/>
      <c r="G56" s="342"/>
      <c r="H56" s="341">
        <f t="shared" si="3"/>
        <v>0</v>
      </c>
    </row>
    <row r="57" spans="1:8" ht="15" customHeight="1" x14ac:dyDescent="0.2">
      <c r="A57" s="70">
        <f>+'Sch 1 - Total Expense'!A57</f>
        <v>51</v>
      </c>
      <c r="B57" s="318" t="s">
        <v>310</v>
      </c>
      <c r="C57" s="130" t="str">
        <f>+'Sch 1 - Total Expense'!C57:C57</f>
        <v xml:space="preserve">Communications </v>
      </c>
      <c r="D57" s="68"/>
      <c r="E57" s="339"/>
      <c r="F57" s="339"/>
      <c r="G57" s="342"/>
      <c r="H57" s="341">
        <f t="shared" si="3"/>
        <v>0</v>
      </c>
    </row>
    <row r="58" spans="1:8" ht="15" customHeight="1" x14ac:dyDescent="0.2">
      <c r="A58" s="70">
        <f>+'Sch 1 - Total Expense'!A58</f>
        <v>52</v>
      </c>
      <c r="B58" s="318" t="s">
        <v>310</v>
      </c>
      <c r="C58" s="130" t="str">
        <f>+'Sch 1 - Total Expense'!C58:C58</f>
        <v xml:space="preserve">Recruit Academy </v>
      </c>
      <c r="D58" s="68"/>
      <c r="E58" s="339"/>
      <c r="F58" s="339"/>
      <c r="G58" s="342"/>
      <c r="H58" s="341">
        <f t="shared" si="3"/>
        <v>0</v>
      </c>
    </row>
    <row r="59" spans="1:8" ht="15" customHeight="1" x14ac:dyDescent="0.2">
      <c r="A59" s="70">
        <f>+'Sch 1 - Total Expense'!A59</f>
        <v>53</v>
      </c>
      <c r="B59" s="318" t="s">
        <v>310</v>
      </c>
      <c r="C59" s="130" t="str">
        <f>+'Sch 1 - Total Expense'!C59:C59</f>
        <v xml:space="preserve">Dispatch Service </v>
      </c>
      <c r="D59" s="68"/>
      <c r="E59" s="339"/>
      <c r="F59" s="339"/>
      <c r="G59" s="342"/>
      <c r="H59" s="341">
        <f t="shared" si="3"/>
        <v>0</v>
      </c>
    </row>
    <row r="60" spans="1:8" ht="15" customHeight="1" x14ac:dyDescent="0.2">
      <c r="A60" s="70">
        <f>+'Sch 1 - Total Expense'!A60</f>
        <v>54</v>
      </c>
      <c r="B60" s="318" t="s">
        <v>310</v>
      </c>
      <c r="C60" s="130" t="str">
        <f>+'Sch 1 - Total Expense'!C60:C60</f>
        <v xml:space="preserve">Logistics </v>
      </c>
      <c r="D60" s="68"/>
      <c r="E60" s="339"/>
      <c r="F60" s="339"/>
      <c r="G60" s="342"/>
      <c r="H60" s="341">
        <f t="shared" si="3"/>
        <v>0</v>
      </c>
    </row>
    <row r="61" spans="1:8" ht="15" customHeight="1" x14ac:dyDescent="0.2">
      <c r="A61" s="70">
        <f>+'Sch 1 - Total Expense'!A61</f>
        <v>55</v>
      </c>
      <c r="B61" s="318" t="s">
        <v>310</v>
      </c>
      <c r="C61" s="130" t="str">
        <f>+'Sch 1 - Total Expense'!C61:C61</f>
        <v>Postage</v>
      </c>
      <c r="D61" s="68"/>
      <c r="E61" s="339"/>
      <c r="F61" s="339"/>
      <c r="G61" s="342"/>
      <c r="H61" s="341">
        <f t="shared" si="3"/>
        <v>0</v>
      </c>
    </row>
    <row r="62" spans="1:8" ht="15" customHeight="1" x14ac:dyDescent="0.2">
      <c r="A62" s="70">
        <f>+'Sch 1 - Total Expense'!A62</f>
        <v>56</v>
      </c>
      <c r="B62" s="318" t="s">
        <v>310</v>
      </c>
      <c r="C62" s="130" t="str">
        <f>+'Sch 1 - Total Expense'!C62:C62</f>
        <v>Dues and Subscriptions</v>
      </c>
      <c r="D62" s="68"/>
      <c r="E62" s="339"/>
      <c r="F62" s="339"/>
      <c r="G62" s="342"/>
      <c r="H62" s="341">
        <f t="shared" si="3"/>
        <v>0</v>
      </c>
    </row>
    <row r="63" spans="1:8" ht="15" customHeight="1" x14ac:dyDescent="0.2">
      <c r="A63" s="70">
        <f>+'Sch 1 - Total Expense'!A63</f>
        <v>57</v>
      </c>
      <c r="B63" s="318" t="s">
        <v>310</v>
      </c>
      <c r="C63" s="130" t="str">
        <f>+'Sch 1 - Total Expense'!C63:C63</f>
        <v>Other - Capital Related Costs</v>
      </c>
      <c r="D63" s="68"/>
      <c r="E63" s="339"/>
      <c r="F63" s="339"/>
      <c r="G63" s="342"/>
      <c r="H63" s="341">
        <f t="shared" si="3"/>
        <v>0</v>
      </c>
    </row>
    <row r="64" spans="1:8" ht="15" customHeight="1" x14ac:dyDescent="0.2">
      <c r="A64" s="70">
        <f>+'Sch 1 - Total Expense'!A64</f>
        <v>58</v>
      </c>
      <c r="B64" s="318" t="s">
        <v>310</v>
      </c>
      <c r="C64" s="130" t="str">
        <f>+'Sch 1 - Total Expense'!C64:C64</f>
        <v xml:space="preserve">Contracted Services - MTS  </v>
      </c>
      <c r="D64" s="68"/>
      <c r="E64" s="339"/>
      <c r="F64" s="339"/>
      <c r="G64" s="342"/>
      <c r="H64" s="341">
        <f t="shared" si="3"/>
        <v>0</v>
      </c>
    </row>
    <row r="65" spans="1:8" ht="15" customHeight="1" x14ac:dyDescent="0.2">
      <c r="A65" s="70">
        <f>+'Sch 1 - Total Expense'!A65</f>
        <v>59</v>
      </c>
      <c r="B65" s="318" t="s">
        <v>310</v>
      </c>
      <c r="C65" s="130" t="str">
        <f>+'Sch 1 - Total Expense'!C65:C65</f>
        <v>Contracted Services - MTS Billing</v>
      </c>
      <c r="D65" s="68"/>
      <c r="E65" s="339"/>
      <c r="F65" s="339"/>
      <c r="G65" s="342"/>
      <c r="H65" s="341">
        <f t="shared" si="3"/>
        <v>0</v>
      </c>
    </row>
    <row r="66" spans="1:8" ht="15" customHeight="1" x14ac:dyDescent="0.2">
      <c r="A66" s="70">
        <f>+'Sch 1 - Total Expense'!A66</f>
        <v>60</v>
      </c>
      <c r="B66" s="318" t="s">
        <v>310</v>
      </c>
      <c r="C66" s="122" t="s">
        <v>11</v>
      </c>
      <c r="D66" s="68"/>
      <c r="E66" s="339"/>
      <c r="F66" s="339"/>
      <c r="G66" s="342"/>
      <c r="H66" s="341">
        <f t="shared" si="3"/>
        <v>0</v>
      </c>
    </row>
    <row r="67" spans="1:8" ht="15" customHeight="1" x14ac:dyDescent="0.2">
      <c r="A67" s="70">
        <f>+'Sch 1 - Total Expense'!A67</f>
        <v>61</v>
      </c>
      <c r="B67" s="318" t="s">
        <v>310</v>
      </c>
      <c r="C67" s="122" t="s">
        <v>11</v>
      </c>
      <c r="D67" s="68"/>
      <c r="E67" s="339"/>
      <c r="F67" s="339"/>
      <c r="G67" s="342"/>
      <c r="H67" s="341">
        <f t="shared" si="3"/>
        <v>0</v>
      </c>
    </row>
    <row r="68" spans="1:8" ht="15" customHeight="1" x14ac:dyDescent="0.2">
      <c r="A68" s="70">
        <f>+'Sch 1 - Total Expense'!A68</f>
        <v>62</v>
      </c>
      <c r="B68" s="318" t="s">
        <v>310</v>
      </c>
      <c r="C68" s="122" t="s">
        <v>11</v>
      </c>
      <c r="D68" s="68"/>
      <c r="E68" s="339"/>
      <c r="F68" s="339"/>
      <c r="G68" s="342"/>
      <c r="H68" s="341">
        <f t="shared" si="3"/>
        <v>0</v>
      </c>
    </row>
    <row r="69" spans="1:8" ht="15" customHeight="1" x14ac:dyDescent="0.2">
      <c r="A69" s="317">
        <f>'Sch 1 - Total Expense'!A69</f>
        <v>63</v>
      </c>
      <c r="B69" s="319" t="s">
        <v>311</v>
      </c>
      <c r="C69" s="173" t="str">
        <f>+'Sch 1 - Total Expense'!C69:C69</f>
        <v>Total Administrative &amp; General (Lines 32 thru 62)</v>
      </c>
      <c r="D69" s="106"/>
      <c r="E69" s="343">
        <f>SUM(E38:E68)</f>
        <v>0</v>
      </c>
      <c r="F69" s="343">
        <f>SUM(F38:F68)</f>
        <v>0</v>
      </c>
      <c r="G69" s="343">
        <f>SUM(G38:G68)</f>
        <v>0</v>
      </c>
      <c r="H69" s="343">
        <f>SUM(H38:H68)</f>
        <v>0</v>
      </c>
    </row>
    <row r="70" spans="1:8" ht="15" customHeight="1" x14ac:dyDescent="0.2">
      <c r="A70" s="317">
        <v>64</v>
      </c>
      <c r="B70" s="319" t="s">
        <v>312</v>
      </c>
      <c r="C70" s="173" t="s">
        <v>159</v>
      </c>
      <c r="D70" s="106"/>
      <c r="E70" s="343">
        <f>E69+E37</f>
        <v>0</v>
      </c>
      <c r="F70" s="343">
        <f>F69+F37</f>
        <v>0</v>
      </c>
      <c r="G70" s="343">
        <f>G69+G37</f>
        <v>0</v>
      </c>
      <c r="H70" s="343">
        <f>H69+H37</f>
        <v>0</v>
      </c>
    </row>
    <row r="71" spans="1:8" ht="15" customHeight="1" x14ac:dyDescent="0.2">
      <c r="A71" s="70">
        <f>'Sch 1 - Total Expense'!A71</f>
        <v>65</v>
      </c>
      <c r="B71" s="318" t="s">
        <v>313</v>
      </c>
      <c r="C71" s="184" t="s">
        <v>324</v>
      </c>
      <c r="D71" s="107"/>
      <c r="E71" s="344">
        <f>'Sch 4 - CRSB'!F18+'Sch 4 - CRSB'!F49</f>
        <v>0</v>
      </c>
      <c r="F71" s="344">
        <f>'Sch 4 - CRSB'!G18+'Sch 4 - CRSB'!G49</f>
        <v>0</v>
      </c>
      <c r="G71" s="344">
        <f>'Sch 4 - CRSB'!H18+'Sch 4 - CRSB'!H49</f>
        <v>0</v>
      </c>
      <c r="H71" s="343">
        <f>SUM(E71:G71)</f>
        <v>0</v>
      </c>
    </row>
    <row r="72" spans="1:8" ht="15" customHeight="1" x14ac:dyDescent="0.2">
      <c r="A72" s="317">
        <f>'Sch 1 - Total Expense'!A72</f>
        <v>66</v>
      </c>
      <c r="B72" s="319" t="s">
        <v>304</v>
      </c>
      <c r="C72" s="173" t="str">
        <f>'Sch 1 - Total Expense'!C72</f>
        <v>Total Direct and Allocated Costs (Lines 64 &amp; 65)</v>
      </c>
      <c r="D72" s="106"/>
      <c r="E72" s="343">
        <f>E70+E71</f>
        <v>0</v>
      </c>
      <c r="F72" s="343">
        <f t="shared" ref="F72:G72" si="4">F70+F71</f>
        <v>0</v>
      </c>
      <c r="G72" s="343">
        <f t="shared" si="4"/>
        <v>0</v>
      </c>
      <c r="H72" s="343">
        <f>SUM(E72:G72)</f>
        <v>0</v>
      </c>
    </row>
    <row r="73" spans="1:8" ht="15" customHeight="1" x14ac:dyDescent="0.2">
      <c r="A73" s="70">
        <f>'Sch 1 - Total Expense'!A73</f>
        <v>67</v>
      </c>
      <c r="B73" s="318" t="s">
        <v>314</v>
      </c>
      <c r="C73" s="184" t="s">
        <v>239</v>
      </c>
      <c r="D73" s="107"/>
      <c r="E73" s="344">
        <f>'Sch 5 - A&amp;G'!F39</f>
        <v>0</v>
      </c>
      <c r="F73" s="344">
        <f>'Sch 5 - A&amp;G'!G39</f>
        <v>0</v>
      </c>
      <c r="G73" s="344">
        <f>'Sch 5 - A&amp;G'!H39</f>
        <v>0</v>
      </c>
      <c r="H73" s="343">
        <f>SUM(E73:G73)</f>
        <v>0</v>
      </c>
    </row>
    <row r="74" spans="1:8" ht="21" customHeight="1" x14ac:dyDescent="0.2">
      <c r="A74" s="317">
        <f>'Sch 1 - Total Expense'!A74</f>
        <v>68</v>
      </c>
      <c r="B74" s="319" t="s">
        <v>37</v>
      </c>
      <c r="C74" s="173" t="str">
        <f>+'Sch 1 - Total Expense'!C74:C74</f>
        <v>Total Expense (Line 66 &amp; 67)</v>
      </c>
      <c r="D74" s="108"/>
      <c r="E74" s="345">
        <f>E72+E73</f>
        <v>0</v>
      </c>
      <c r="F74" s="345">
        <f t="shared" ref="F74:G74" si="5">F72+F73</f>
        <v>0</v>
      </c>
      <c r="G74" s="345">
        <f t="shared" si="5"/>
        <v>0</v>
      </c>
      <c r="H74" s="345">
        <f>H70+H71+H73</f>
        <v>0</v>
      </c>
    </row>
    <row r="75" spans="1:8" s="10" customFormat="1" ht="10.5" customHeight="1" x14ac:dyDescent="0.2">
      <c r="A75" s="17"/>
      <c r="B75" s="17"/>
      <c r="C75" s="69"/>
      <c r="D75" s="30"/>
      <c r="E75" s="35"/>
      <c r="F75" s="35"/>
      <c r="G75" s="35"/>
      <c r="H75" s="35"/>
    </row>
  </sheetData>
  <protectedRanges>
    <protectedRange sqref="D27:E34" name="Range5"/>
    <protectedRange sqref="D18:E25" name="Range3"/>
    <protectedRange sqref="D7:E16" name="Range1"/>
    <protectedRange sqref="D38:E68" name="Range7"/>
  </protectedRanges>
  <printOptions horizontalCentered="1"/>
  <pageMargins left="0.33" right="0.33" top="0.5" bottom="0.5" header="0.25" footer="0.25"/>
  <pageSetup scale="73" fitToHeight="2" orientation="landscape" r:id="rId1"/>
  <headerFooter alignWithMargins="0">
    <oddHeader>&amp;L&amp;9State of Alaska&amp;R&amp;9Emergency Medical Transportation Services</oddHeader>
    <oddFooter>&amp;L&amp;10January 18, 2022&amp;C&amp;9Sch 2 -MTS Expense&amp;R&amp;9Page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76"/>
  <sheetViews>
    <sheetView showGridLines="0" view="pageLayout" topLeftCell="A63" zoomScale="80" zoomScaleNormal="100" zoomScaleSheetLayoutView="100" zoomScalePageLayoutView="80" workbookViewId="0">
      <selection activeCell="E75" sqref="E8:E75"/>
    </sheetView>
  </sheetViews>
  <sheetFormatPr defaultColWidth="4.6640625" defaultRowHeight="10.5" customHeight="1" x14ac:dyDescent="0.2"/>
  <cols>
    <col min="1" max="1" width="16.21875" style="8" customWidth="1"/>
    <col min="2" max="2" width="21.5546875" style="8" customWidth="1"/>
    <col min="3" max="3" width="50.21875" style="8" customWidth="1"/>
    <col min="4" max="4" width="8.33203125" style="8" customWidth="1"/>
    <col min="5" max="5" width="15" style="14" customWidth="1"/>
    <col min="6" max="6" width="12" style="8" bestFit="1" customWidth="1"/>
    <col min="7" max="7" width="21.44140625" style="8" customWidth="1"/>
    <col min="8" max="16384" width="4.6640625" style="8"/>
  </cols>
  <sheetData>
    <row r="1" spans="1:8" s="5" customFormat="1" ht="17.25" customHeight="1" x14ac:dyDescent="0.2">
      <c r="C1" s="152" t="s">
        <v>160</v>
      </c>
      <c r="D1" s="69"/>
      <c r="E1" s="69"/>
    </row>
    <row r="2" spans="1:8" s="5" customFormat="1" ht="15" customHeight="1" x14ac:dyDescent="0.2">
      <c r="A2" s="32"/>
      <c r="B2" s="32"/>
      <c r="C2" s="32"/>
      <c r="D2" s="24"/>
      <c r="E2" s="33"/>
    </row>
    <row r="3" spans="1:8" s="5" customFormat="1" ht="15" customHeight="1" x14ac:dyDescent="0.2">
      <c r="A3" s="221" t="s">
        <v>97</v>
      </c>
      <c r="B3" s="221"/>
      <c r="C3" s="219">
        <f>Certification!C6</f>
        <v>0</v>
      </c>
      <c r="D3" s="69"/>
      <c r="E3" s="69"/>
      <c r="H3" s="63"/>
    </row>
    <row r="4" spans="1:8" s="5" customFormat="1" ht="15" customHeight="1" x14ac:dyDescent="0.2">
      <c r="A4" s="221" t="s">
        <v>99</v>
      </c>
      <c r="B4" s="221"/>
      <c r="C4" s="222">
        <f>Certification!C28</f>
        <v>0</v>
      </c>
      <c r="D4" s="187"/>
      <c r="E4" s="187"/>
    </row>
    <row r="5" spans="1:8" s="5" customFormat="1" ht="15" customHeight="1" x14ac:dyDescent="0.2">
      <c r="A5" s="27"/>
      <c r="B5" s="27"/>
      <c r="C5" s="27"/>
      <c r="D5" s="27"/>
      <c r="E5" s="31"/>
    </row>
    <row r="6" spans="1:8" ht="10.5" customHeight="1" x14ac:dyDescent="0.2">
      <c r="A6" s="27"/>
      <c r="B6" s="27"/>
      <c r="C6" s="27"/>
      <c r="D6" s="27"/>
      <c r="E6" s="175">
        <v>1</v>
      </c>
    </row>
    <row r="7" spans="1:8" ht="38.25" customHeight="1" x14ac:dyDescent="0.2">
      <c r="A7" s="176" t="s">
        <v>47</v>
      </c>
      <c r="B7" s="176" t="s">
        <v>303</v>
      </c>
      <c r="C7" s="176" t="s">
        <v>42</v>
      </c>
      <c r="D7" s="176" t="s">
        <v>48</v>
      </c>
      <c r="E7" s="177" t="s">
        <v>158</v>
      </c>
    </row>
    <row r="8" spans="1:8" ht="15" customHeight="1" x14ac:dyDescent="0.2">
      <c r="A8" s="302">
        <f>+'Sch 1 - Total Expense'!A7</f>
        <v>1</v>
      </c>
      <c r="B8" s="318" t="s">
        <v>2</v>
      </c>
      <c r="C8" s="130" t="str">
        <f>+'Sch 1 - Total Expense'!C7:C7</f>
        <v>Depreciation - Buildings and Improvements</v>
      </c>
      <c r="D8" s="65" t="str">
        <f>IF('Sch 2 - MTS Expense '!D7="","",'Sch 2 - MTS Expense '!D7)</f>
        <v/>
      </c>
      <c r="E8" s="339"/>
    </row>
    <row r="9" spans="1:8" ht="15" customHeight="1" x14ac:dyDescent="0.2">
      <c r="A9" s="302">
        <f>+'Sch 1 - Total Expense'!A8</f>
        <v>2</v>
      </c>
      <c r="B9" s="318" t="s">
        <v>2</v>
      </c>
      <c r="C9" s="130" t="str">
        <f>+'Sch 1 - Total Expense'!C8:C8</f>
        <v>Depreciation - Leasehold Improvements</v>
      </c>
      <c r="D9" s="65" t="str">
        <f>IF('Sch 2 - MTS Expense '!D8="","",'Sch 2 - MTS Expense '!D8)</f>
        <v/>
      </c>
      <c r="E9" s="339"/>
    </row>
    <row r="10" spans="1:8" ht="15" customHeight="1" x14ac:dyDescent="0.2">
      <c r="A10" s="302">
        <f>+'Sch 1 - Total Expense'!A9</f>
        <v>3</v>
      </c>
      <c r="B10" s="318" t="s">
        <v>2</v>
      </c>
      <c r="C10" s="130" t="str">
        <f>+'Sch 1 - Total Expense'!C9:C9</f>
        <v>Depreciation - Equipment</v>
      </c>
      <c r="D10" s="65" t="str">
        <f>IF('Sch 2 - MTS Expense '!D9="","",'Sch 2 - MTS Expense '!D9)</f>
        <v/>
      </c>
      <c r="E10" s="339"/>
    </row>
    <row r="11" spans="1:8" ht="15" customHeight="1" x14ac:dyDescent="0.2">
      <c r="A11" s="302">
        <f>+'Sch 1 - Total Expense'!A10</f>
        <v>4</v>
      </c>
      <c r="B11" s="318" t="s">
        <v>2</v>
      </c>
      <c r="C11" s="130" t="str">
        <f>+'Sch 1 - Total Expense'!C10:C10</f>
        <v>Depreciation and Amortization - Other</v>
      </c>
      <c r="D11" s="65" t="str">
        <f>IF('Sch 2 - MTS Expense '!D10="","",'Sch 2 - MTS Expense '!D10)</f>
        <v/>
      </c>
      <c r="E11" s="339"/>
    </row>
    <row r="12" spans="1:8" ht="15" customHeight="1" x14ac:dyDescent="0.2">
      <c r="A12" s="302">
        <f>+'Sch 1 - Total Expense'!A11</f>
        <v>5</v>
      </c>
      <c r="B12" s="318" t="s">
        <v>2</v>
      </c>
      <c r="C12" s="130" t="str">
        <f>+'Sch 1 - Total Expense'!C11:C11</f>
        <v>Leases and Rentals</v>
      </c>
      <c r="D12" s="65" t="str">
        <f>IF('Sch 2 - MTS Expense '!D11="","",'Sch 2 - MTS Expense '!D11)</f>
        <v/>
      </c>
      <c r="E12" s="339"/>
    </row>
    <row r="13" spans="1:8" ht="15" customHeight="1" x14ac:dyDescent="0.2">
      <c r="A13" s="302">
        <f>+'Sch 1 - Total Expense'!A12</f>
        <v>6</v>
      </c>
      <c r="B13" s="318" t="s">
        <v>2</v>
      </c>
      <c r="C13" s="130" t="str">
        <f>+'Sch 1 - Total Expense'!C12:C12</f>
        <v>Property Taxes</v>
      </c>
      <c r="D13" s="65" t="str">
        <f>IF('Sch 2 - MTS Expense '!D12="","",'Sch 2 - MTS Expense '!D12)</f>
        <v/>
      </c>
      <c r="E13" s="339"/>
    </row>
    <row r="14" spans="1:8" ht="15" customHeight="1" x14ac:dyDescent="0.2">
      <c r="A14" s="302">
        <f>+'Sch 1 - Total Expense'!A13</f>
        <v>7</v>
      </c>
      <c r="B14" s="318" t="s">
        <v>2</v>
      </c>
      <c r="C14" s="130" t="str">
        <f>+'Sch 1 - Total Expense'!C13:C13</f>
        <v>Property Insurance</v>
      </c>
      <c r="D14" s="65" t="str">
        <f>IF('Sch 2 - MTS Expense '!D13="","",'Sch 2 - MTS Expense '!D13)</f>
        <v/>
      </c>
      <c r="E14" s="339"/>
    </row>
    <row r="15" spans="1:8" ht="15" customHeight="1" x14ac:dyDescent="0.2">
      <c r="A15" s="302">
        <f>+'Sch 1 - Total Expense'!A14</f>
        <v>8</v>
      </c>
      <c r="B15" s="318" t="s">
        <v>2</v>
      </c>
      <c r="C15" s="130" t="str">
        <f>+'Sch 1 - Total Expense'!C14:C14</f>
        <v>Interest - Property, Plant, and Equipment</v>
      </c>
      <c r="D15" s="65" t="str">
        <f>IF('Sch 2 - MTS Expense '!D14="","",'Sch 2 - MTS Expense '!D14)</f>
        <v/>
      </c>
      <c r="E15" s="339"/>
    </row>
    <row r="16" spans="1:8" ht="15" customHeight="1" x14ac:dyDescent="0.2">
      <c r="A16" s="302">
        <f>+'Sch 1 - Total Expense'!A15</f>
        <v>9</v>
      </c>
      <c r="B16" s="318" t="s">
        <v>2</v>
      </c>
      <c r="C16" s="131" t="str">
        <f>'Sch 2 - MTS Expense '!C15:C15</f>
        <v>Other - (Specify)</v>
      </c>
      <c r="D16" s="65" t="str">
        <f>IF('Sch 2 - MTS Expense '!D15="","",'Sch 2 - MTS Expense '!D15)</f>
        <v/>
      </c>
      <c r="E16" s="339"/>
    </row>
    <row r="17" spans="1:5" ht="15" customHeight="1" x14ac:dyDescent="0.2">
      <c r="A17" s="302">
        <f>+'Sch 1 - Total Expense'!A16</f>
        <v>10</v>
      </c>
      <c r="B17" s="318" t="s">
        <v>2</v>
      </c>
      <c r="C17" s="131" t="str">
        <f>'Sch 2 - MTS Expense '!C16:C16</f>
        <v>Other - (Specify)</v>
      </c>
      <c r="D17" s="65" t="str">
        <f>IF('Sch 2 - MTS Expense '!D16="","",'Sch 2 - MTS Expense '!D16)</f>
        <v/>
      </c>
      <c r="E17" s="339"/>
    </row>
    <row r="18" spans="1:5" ht="15" customHeight="1" x14ac:dyDescent="0.2">
      <c r="A18" s="303">
        <f>'Sch 1 - Total Expense'!A17</f>
        <v>11</v>
      </c>
      <c r="B18" s="319" t="s">
        <v>305</v>
      </c>
      <c r="C18" s="133" t="str">
        <f>+'Sch 1 - Total Expense'!C17:C17</f>
        <v>Total Capital Related (Lines 1 thru 10)</v>
      </c>
      <c r="D18" s="105"/>
      <c r="E18" s="340">
        <f>SUM(E8:E17)</f>
        <v>0</v>
      </c>
    </row>
    <row r="19" spans="1:5" ht="15" customHeight="1" x14ac:dyDescent="0.2">
      <c r="A19" s="302">
        <f>+'Sch 1 - Total Expense'!A18</f>
        <v>12</v>
      </c>
      <c r="B19" s="318" t="s">
        <v>50</v>
      </c>
      <c r="C19" s="130" t="str">
        <f>+'Sch 1 - Total Expense'!C18:C18</f>
        <v>Administrative Chief</v>
      </c>
      <c r="D19" s="65" t="str">
        <f>IF('Sch 2 - MTS Expense '!D18="","",'Sch 2 - MTS Expense '!D18)</f>
        <v/>
      </c>
      <c r="E19" s="339"/>
    </row>
    <row r="20" spans="1:5" ht="15" customHeight="1" x14ac:dyDescent="0.2">
      <c r="A20" s="302">
        <f>+'Sch 1 - Total Expense'!A19</f>
        <v>13</v>
      </c>
      <c r="B20" s="318" t="s">
        <v>50</v>
      </c>
      <c r="C20" s="130" t="str">
        <f>+'Sch 1 - Total Expense'!C19:C19</f>
        <v>Chief</v>
      </c>
      <c r="D20" s="65" t="str">
        <f>IF('Sch 2 - MTS Expense '!D19="","",'Sch 2 - MTS Expense '!D19)</f>
        <v/>
      </c>
      <c r="E20" s="339"/>
    </row>
    <row r="21" spans="1:5" ht="15" customHeight="1" x14ac:dyDescent="0.2">
      <c r="A21" s="302">
        <f>+'Sch 1 - Total Expense'!A20</f>
        <v>14</v>
      </c>
      <c r="B21" s="318" t="s">
        <v>50</v>
      </c>
      <c r="C21" s="130" t="str">
        <f>+'Sch 1 - Total Expense'!C20:C20</f>
        <v>Non-MTS Salaries</v>
      </c>
      <c r="D21" s="65" t="str">
        <f>IF('Sch 2 - MTS Expense '!D20="","",'Sch 2 - MTS Expense '!D20)</f>
        <v/>
      </c>
      <c r="E21" s="339"/>
    </row>
    <row r="22" spans="1:5" ht="15" customHeight="1" x14ac:dyDescent="0.2">
      <c r="A22" s="302">
        <f>+'Sch 1 - Total Expense'!A21</f>
        <v>15</v>
      </c>
      <c r="B22" s="318" t="s">
        <v>50</v>
      </c>
      <c r="C22" s="130" t="str">
        <f>+'Sch 1 - Total Expense'!C21:C21</f>
        <v>MTS Salaries</v>
      </c>
      <c r="D22" s="65" t="str">
        <f>IF('Sch 2 - MTS Expense '!D21="","",'Sch 2 - MTS Expense '!D21)</f>
        <v/>
      </c>
      <c r="E22" s="339"/>
    </row>
    <row r="23" spans="1:5" ht="15" customHeight="1" x14ac:dyDescent="0.2">
      <c r="A23" s="302">
        <f>+'Sch 1 - Total Expense'!A22</f>
        <v>16</v>
      </c>
      <c r="B23" s="318" t="s">
        <v>50</v>
      </c>
      <c r="C23" s="131" t="str">
        <f>'Sch 2 - MTS Expense '!C22:C22</f>
        <v>Other - (Specify)</v>
      </c>
      <c r="D23" s="65" t="str">
        <f>IF('Sch 2 - MTS Expense '!D22="","",'Sch 2 - MTS Expense '!D22)</f>
        <v/>
      </c>
      <c r="E23" s="339"/>
    </row>
    <row r="24" spans="1:5" ht="15" customHeight="1" x14ac:dyDescent="0.2">
      <c r="A24" s="302">
        <f>+'Sch 1 - Total Expense'!A23</f>
        <v>17</v>
      </c>
      <c r="B24" s="318" t="s">
        <v>50</v>
      </c>
      <c r="C24" s="131" t="str">
        <f>'Sch 2 - MTS Expense '!C23:C23</f>
        <v>Other - (Specify)</v>
      </c>
      <c r="D24" s="65" t="str">
        <f>IF('Sch 2 - MTS Expense '!D23="","",'Sch 2 - MTS Expense '!D23)</f>
        <v/>
      </c>
      <c r="E24" s="339"/>
    </row>
    <row r="25" spans="1:5" ht="15" customHeight="1" x14ac:dyDescent="0.2">
      <c r="A25" s="302">
        <f>+'Sch 1 - Total Expense'!A24</f>
        <v>18</v>
      </c>
      <c r="B25" s="318" t="s">
        <v>50</v>
      </c>
      <c r="C25" s="131" t="str">
        <f>'Sch 2 - MTS Expense '!C24:C24</f>
        <v>Other - (Specify)</v>
      </c>
      <c r="D25" s="65" t="str">
        <f>IF('Sch 2 - MTS Expense '!D24="","",'Sch 2 - MTS Expense '!D24)</f>
        <v/>
      </c>
      <c r="E25" s="339"/>
    </row>
    <row r="26" spans="1:5" ht="15" customHeight="1" x14ac:dyDescent="0.2">
      <c r="A26" s="302">
        <f>+'Sch 1 - Total Expense'!A25</f>
        <v>19</v>
      </c>
      <c r="B26" s="318" t="s">
        <v>50</v>
      </c>
      <c r="C26" s="131" t="str">
        <f>'Sch 2 - MTS Expense '!C25:C25</f>
        <v>Other - (Specify)</v>
      </c>
      <c r="D26" s="65" t="str">
        <f>IF('Sch 2 - MTS Expense '!D25="","",'Sch 2 - MTS Expense '!D25)</f>
        <v/>
      </c>
      <c r="E26" s="339"/>
    </row>
    <row r="27" spans="1:5" ht="15" customHeight="1" x14ac:dyDescent="0.2">
      <c r="A27" s="303">
        <f>'Sch 1 - Total Expense'!A26</f>
        <v>20</v>
      </c>
      <c r="B27" s="319" t="s">
        <v>306</v>
      </c>
      <c r="C27" s="173" t="str">
        <f>+'Sch 1 - Total Expense'!C26:C26</f>
        <v>Subtotal Salaries (Lines 12 thru 19)</v>
      </c>
      <c r="D27" s="105"/>
      <c r="E27" s="340">
        <f>SUM(E19:E26)</f>
        <v>0</v>
      </c>
    </row>
    <row r="28" spans="1:5" ht="15" customHeight="1" x14ac:dyDescent="0.2">
      <c r="A28" s="302">
        <f>+'Sch 1 - Total Expense'!A27</f>
        <v>21</v>
      </c>
      <c r="B28" s="318" t="s">
        <v>46</v>
      </c>
      <c r="C28" s="130" t="str">
        <f>+'Sch 1 - Total Expense'!C27:C27</f>
        <v>Administrative Chief</v>
      </c>
      <c r="D28" s="65" t="str">
        <f>IF('Sch 2 - MTS Expense '!D27="","",'Sch 2 - MTS Expense '!D27)</f>
        <v/>
      </c>
      <c r="E28" s="339"/>
    </row>
    <row r="29" spans="1:5" ht="15" customHeight="1" x14ac:dyDescent="0.2">
      <c r="A29" s="302">
        <f>+'Sch 1 - Total Expense'!A28</f>
        <v>22</v>
      </c>
      <c r="B29" s="318" t="s">
        <v>46</v>
      </c>
      <c r="C29" s="130" t="str">
        <f>+'Sch 1 - Total Expense'!C28:C28</f>
        <v>Chief</v>
      </c>
      <c r="D29" s="65" t="str">
        <f>IF('Sch 2 - MTS Expense '!D28="","",'Sch 2 - MTS Expense '!D28)</f>
        <v/>
      </c>
      <c r="E29" s="339"/>
    </row>
    <row r="30" spans="1:5" ht="15" customHeight="1" x14ac:dyDescent="0.2">
      <c r="A30" s="302">
        <f>+'Sch 1 - Total Expense'!A29</f>
        <v>23</v>
      </c>
      <c r="B30" s="318" t="s">
        <v>46</v>
      </c>
      <c r="C30" s="130" t="str">
        <f>+'Sch 1 - Total Expense'!C29:C29</f>
        <v>Non-MTS Benefits</v>
      </c>
      <c r="D30" s="65" t="str">
        <f>IF('Sch 2 - MTS Expense '!D29="","",'Sch 2 - MTS Expense '!D29)</f>
        <v/>
      </c>
      <c r="E30" s="339"/>
    </row>
    <row r="31" spans="1:5" ht="15" customHeight="1" x14ac:dyDescent="0.2">
      <c r="A31" s="302">
        <f>+'Sch 1 - Total Expense'!A30</f>
        <v>24</v>
      </c>
      <c r="B31" s="318" t="s">
        <v>46</v>
      </c>
      <c r="C31" s="130" t="str">
        <f>+'Sch 1 - Total Expense'!C30:C30</f>
        <v>MTS Benefits</v>
      </c>
      <c r="D31" s="65" t="str">
        <f>IF('Sch 2 - MTS Expense '!D30="","",'Sch 2 - MTS Expense '!D30)</f>
        <v/>
      </c>
      <c r="E31" s="339"/>
    </row>
    <row r="32" spans="1:5" ht="15" customHeight="1" x14ac:dyDescent="0.2">
      <c r="A32" s="302">
        <f>+'Sch 1 - Total Expense'!A31</f>
        <v>25</v>
      </c>
      <c r="B32" s="318" t="s">
        <v>46</v>
      </c>
      <c r="C32" s="131" t="str">
        <f>'Sch 2 - MTS Expense '!C31:C31</f>
        <v>Other - (Specify)</v>
      </c>
      <c r="D32" s="65" t="str">
        <f>IF('Sch 2 - MTS Expense '!D31="","",'Sch 2 - MTS Expense '!D31)</f>
        <v/>
      </c>
      <c r="E32" s="339"/>
    </row>
    <row r="33" spans="1:5" ht="15" customHeight="1" x14ac:dyDescent="0.2">
      <c r="A33" s="302">
        <f>+'Sch 1 - Total Expense'!A32</f>
        <v>26</v>
      </c>
      <c r="B33" s="318" t="s">
        <v>46</v>
      </c>
      <c r="C33" s="131" t="str">
        <f>'Sch 2 - MTS Expense '!C32:C32</f>
        <v>Other - (Specify)</v>
      </c>
      <c r="D33" s="65" t="str">
        <f>IF('Sch 2 - MTS Expense '!D32="","",'Sch 2 - MTS Expense '!D32)</f>
        <v/>
      </c>
      <c r="E33" s="339"/>
    </row>
    <row r="34" spans="1:5" ht="15" customHeight="1" x14ac:dyDescent="0.2">
      <c r="A34" s="302">
        <f>+'Sch 1 - Total Expense'!A33</f>
        <v>27</v>
      </c>
      <c r="B34" s="318" t="s">
        <v>46</v>
      </c>
      <c r="C34" s="131" t="str">
        <f>'Sch 2 - MTS Expense '!C33:C33</f>
        <v>Other - (Specify)</v>
      </c>
      <c r="D34" s="65" t="str">
        <f>IF('Sch 2 - MTS Expense '!D33="","",'Sch 2 - MTS Expense '!D33)</f>
        <v/>
      </c>
      <c r="E34" s="339"/>
    </row>
    <row r="35" spans="1:5" ht="15" customHeight="1" x14ac:dyDescent="0.2">
      <c r="A35" s="302">
        <f>+'Sch 1 - Total Expense'!A34</f>
        <v>28</v>
      </c>
      <c r="B35" s="318" t="s">
        <v>46</v>
      </c>
      <c r="C35" s="131" t="str">
        <f>'Sch 2 - MTS Expense '!C34:C34</f>
        <v>Other - (Specify)</v>
      </c>
      <c r="D35" s="65" t="str">
        <f>IF('Sch 2 - MTS Expense '!D34="","",'Sch 2 - MTS Expense '!D34)</f>
        <v/>
      </c>
      <c r="E35" s="339"/>
    </row>
    <row r="36" spans="1:5" ht="15" customHeight="1" x14ac:dyDescent="0.2">
      <c r="A36" s="303">
        <f>'Sch 1 - Total Expense'!A35</f>
        <v>29</v>
      </c>
      <c r="B36" s="319" t="s">
        <v>307</v>
      </c>
      <c r="C36" s="132" t="str">
        <f>+'Sch 1 - Total Expense'!C35:C35</f>
        <v>Subtotal Fringe Benefits (Lines 21 thru 28)</v>
      </c>
      <c r="D36" s="105"/>
      <c r="E36" s="340">
        <f>SUM(E28:E35)</f>
        <v>0</v>
      </c>
    </row>
    <row r="37" spans="1:5" ht="15" customHeight="1" x14ac:dyDescent="0.2">
      <c r="A37" s="303">
        <f>'Sch 1 - Total Expense'!A36</f>
        <v>30</v>
      </c>
      <c r="B37" s="319" t="s">
        <v>308</v>
      </c>
      <c r="C37" s="132" t="str">
        <f>+'Sch 1 - Total Expense'!C36:C36</f>
        <v>Total Salaries &amp; Fringe Benefits (Lines 20 &amp; 29)</v>
      </c>
      <c r="D37" s="105"/>
      <c r="E37" s="340">
        <f>+E27+E36</f>
        <v>0</v>
      </c>
    </row>
    <row r="38" spans="1:5" ht="33.75" customHeight="1" x14ac:dyDescent="0.2">
      <c r="A38" s="301">
        <f>'Sch 1 - Total Expense'!A37</f>
        <v>31</v>
      </c>
      <c r="B38" s="319" t="s">
        <v>309</v>
      </c>
      <c r="C38" s="304" t="str">
        <f>+'Sch 1 - Total Expense'!C37:C37</f>
        <v>Total Capital Related, Salaries, and Fringe Benefits (Lines 11 &amp; 30)</v>
      </c>
      <c r="D38" s="105"/>
      <c r="E38" s="340">
        <f>+E18+E37</f>
        <v>0</v>
      </c>
    </row>
    <row r="39" spans="1:5" ht="15" customHeight="1" x14ac:dyDescent="0.2">
      <c r="A39" s="302">
        <f>+'Sch 1 - Total Expense'!A38</f>
        <v>32</v>
      </c>
      <c r="B39" s="318" t="s">
        <v>310</v>
      </c>
      <c r="C39" s="130" t="str">
        <f>+'Sch 1 - Total Expense'!C38:C38</f>
        <v>Administrative</v>
      </c>
      <c r="D39" s="65" t="str">
        <f>IF('Sch 2 - MTS Expense '!D38="","",'Sch 2 - MTS Expense '!D38)</f>
        <v/>
      </c>
      <c r="E39" s="339"/>
    </row>
    <row r="40" spans="1:5" ht="15" customHeight="1" x14ac:dyDescent="0.2">
      <c r="A40" s="302">
        <f>+'Sch 1 - Total Expense'!A39</f>
        <v>33</v>
      </c>
      <c r="B40" s="318" t="s">
        <v>310</v>
      </c>
      <c r="C40" s="130" t="str">
        <f>+'Sch 1 - Total Expense'!C39:C39</f>
        <v>Legal</v>
      </c>
      <c r="D40" s="65" t="str">
        <f>IF('Sch 2 - MTS Expense '!D39="","",'Sch 2 - MTS Expense '!D39)</f>
        <v/>
      </c>
      <c r="E40" s="339"/>
    </row>
    <row r="41" spans="1:5" ht="15" customHeight="1" x14ac:dyDescent="0.2">
      <c r="A41" s="302">
        <f>+'Sch 1 - Total Expense'!A40</f>
        <v>34</v>
      </c>
      <c r="B41" s="318" t="s">
        <v>310</v>
      </c>
      <c r="C41" s="130" t="str">
        <f>+'Sch 1 - Total Expense'!C40:C40</f>
        <v>Accounting</v>
      </c>
      <c r="D41" s="65" t="str">
        <f>IF('Sch 2 - MTS Expense '!D40="","",'Sch 2 - MTS Expense '!D40)</f>
        <v/>
      </c>
      <c r="E41" s="339"/>
    </row>
    <row r="42" spans="1:5" ht="15" customHeight="1" x14ac:dyDescent="0.2">
      <c r="A42" s="302">
        <f>+'Sch 1 - Total Expense'!A41</f>
        <v>35</v>
      </c>
      <c r="B42" s="318" t="s">
        <v>310</v>
      </c>
      <c r="C42" s="130" t="str">
        <f>+'Sch 1 - Total Expense'!C41:C41</f>
        <v xml:space="preserve">Advertising </v>
      </c>
      <c r="D42" s="65" t="str">
        <f>IF('Sch 2 - MTS Expense '!D41="","",'Sch 2 - MTS Expense '!D41)</f>
        <v/>
      </c>
      <c r="E42" s="339"/>
    </row>
    <row r="43" spans="1:5" ht="15" customHeight="1" x14ac:dyDescent="0.2">
      <c r="A43" s="302">
        <f>+'Sch 1 - Total Expense'!A42</f>
        <v>36</v>
      </c>
      <c r="B43" s="318" t="s">
        <v>310</v>
      </c>
      <c r="C43" s="130" t="str">
        <f>+'Sch 1 - Total Expense'!C42:C42</f>
        <v>Consulting Expenses</v>
      </c>
      <c r="D43" s="65" t="str">
        <f>IF('Sch 2 - MTS Expense '!D42="","",'Sch 2 - MTS Expense '!D42)</f>
        <v/>
      </c>
      <c r="E43" s="339"/>
    </row>
    <row r="44" spans="1:5" ht="15" customHeight="1" x14ac:dyDescent="0.2">
      <c r="A44" s="302">
        <f>+'Sch 1 - Total Expense'!A43</f>
        <v>37</v>
      </c>
      <c r="B44" s="318" t="s">
        <v>310</v>
      </c>
      <c r="C44" s="130" t="str">
        <f>+'Sch 1 - Total Expense'!C43:C43</f>
        <v>Contracted Labor</v>
      </c>
      <c r="D44" s="65" t="str">
        <f>IF('Sch 2 - MTS Expense '!D43="","",'Sch 2 - MTS Expense '!D43)</f>
        <v/>
      </c>
      <c r="E44" s="339"/>
    </row>
    <row r="45" spans="1:5" ht="15" customHeight="1" x14ac:dyDescent="0.2">
      <c r="A45" s="302">
        <f>+'Sch 1 - Total Expense'!A44</f>
        <v>38</v>
      </c>
      <c r="B45" s="318" t="s">
        <v>310</v>
      </c>
      <c r="C45" s="130" t="str">
        <f>+'Sch 1 - Total Expense'!C44:C44</f>
        <v>Interest - Other</v>
      </c>
      <c r="D45" s="65" t="str">
        <f>IF('Sch 2 - MTS Expense '!D44="","",'Sch 2 - MTS Expense '!D44)</f>
        <v/>
      </c>
      <c r="E45" s="339"/>
    </row>
    <row r="46" spans="1:5" ht="15" customHeight="1" x14ac:dyDescent="0.2">
      <c r="A46" s="302">
        <f>+'Sch 1 - Total Expense'!A45</f>
        <v>39</v>
      </c>
      <c r="B46" s="318" t="s">
        <v>310</v>
      </c>
      <c r="C46" s="130" t="str">
        <f>+'Sch 1 - Total Expense'!C45:C45</f>
        <v>Training</v>
      </c>
      <c r="D46" s="65" t="str">
        <f>IF('Sch 2 - MTS Expense '!D45="","",'Sch 2 - MTS Expense '!D45)</f>
        <v/>
      </c>
      <c r="E46" s="339"/>
    </row>
    <row r="47" spans="1:5" ht="15" customHeight="1" x14ac:dyDescent="0.2">
      <c r="A47" s="302">
        <f>+'Sch 1 - Total Expense'!A46</f>
        <v>40</v>
      </c>
      <c r="B47" s="318" t="s">
        <v>310</v>
      </c>
      <c r="C47" s="130" t="str">
        <f>+'Sch 1 - Total Expense'!C46:C46</f>
        <v>General Insurance</v>
      </c>
      <c r="D47" s="65" t="str">
        <f>IF('Sch 2 - MTS Expense '!D46="","",'Sch 2 - MTS Expense '!D46)</f>
        <v/>
      </c>
      <c r="E47" s="339"/>
    </row>
    <row r="48" spans="1:5" ht="15" customHeight="1" x14ac:dyDescent="0.2">
      <c r="A48" s="302">
        <f>+'Sch 1 - Total Expense'!A47</f>
        <v>41</v>
      </c>
      <c r="B48" s="318" t="s">
        <v>310</v>
      </c>
      <c r="C48" s="130" t="str">
        <f>+'Sch 1 - Total Expense'!C47:C47</f>
        <v>Supplies</v>
      </c>
      <c r="D48" s="65" t="str">
        <f>IF('Sch 2 - MTS Expense '!D47="","",'Sch 2 - MTS Expense '!D47)</f>
        <v/>
      </c>
      <c r="E48" s="339"/>
    </row>
    <row r="49" spans="1:5" ht="15" customHeight="1" x14ac:dyDescent="0.2">
      <c r="A49" s="302">
        <f>+'Sch 1 - Total Expense'!A48</f>
        <v>42</v>
      </c>
      <c r="B49" s="318" t="s">
        <v>310</v>
      </c>
      <c r="C49" s="130" t="str">
        <f>+'Sch 1 - Total Expense'!C48:C48</f>
        <v>Bad Debt</v>
      </c>
      <c r="D49" s="65" t="str">
        <f>IF('Sch 2 - MTS Expense '!D48="","",'Sch 2 - MTS Expense '!D48)</f>
        <v/>
      </c>
      <c r="E49" s="339"/>
    </row>
    <row r="50" spans="1:5" ht="15" customHeight="1" x14ac:dyDescent="0.2">
      <c r="A50" s="302">
        <f>+'Sch 1 - Total Expense'!A49</f>
        <v>43</v>
      </c>
      <c r="B50" s="318" t="s">
        <v>310</v>
      </c>
      <c r="C50" s="130" t="str">
        <f>+'Sch 1 - Total Expense'!C49:C49</f>
        <v>Plant Operations and Maintenance</v>
      </c>
      <c r="D50" s="65" t="str">
        <f>IF('Sch 2 - MTS Expense '!D49="","",'Sch 2 - MTS Expense '!D49)</f>
        <v/>
      </c>
      <c r="E50" s="339"/>
    </row>
    <row r="51" spans="1:5" ht="15" customHeight="1" x14ac:dyDescent="0.2">
      <c r="A51" s="302">
        <f>+'Sch 1 - Total Expense'!A50</f>
        <v>44</v>
      </c>
      <c r="B51" s="318" t="s">
        <v>310</v>
      </c>
      <c r="C51" s="130" t="str">
        <f>+'Sch 1 - Total Expense'!C50:C50</f>
        <v>Housekeeping</v>
      </c>
      <c r="D51" s="65" t="str">
        <f>IF('Sch 2 - MTS Expense '!D50="","",'Sch 2 - MTS Expense '!D50)</f>
        <v/>
      </c>
      <c r="E51" s="339"/>
    </row>
    <row r="52" spans="1:5" ht="15" customHeight="1" x14ac:dyDescent="0.2">
      <c r="A52" s="302">
        <f>+'Sch 1 - Total Expense'!A51</f>
        <v>45</v>
      </c>
      <c r="B52" s="318" t="s">
        <v>310</v>
      </c>
      <c r="C52" s="130" t="str">
        <f>+'Sch 1 - Total Expense'!C51:C51</f>
        <v>Utilities</v>
      </c>
      <c r="D52" s="65" t="str">
        <f>IF('Sch 2 - MTS Expense '!D51="","",'Sch 2 - MTS Expense '!D51)</f>
        <v/>
      </c>
      <c r="E52" s="339"/>
    </row>
    <row r="53" spans="1:5" ht="15" customHeight="1" x14ac:dyDescent="0.2">
      <c r="A53" s="302">
        <f>+'Sch 1 - Total Expense'!A52</f>
        <v>46</v>
      </c>
      <c r="B53" s="318" t="s">
        <v>310</v>
      </c>
      <c r="C53" s="130" t="str">
        <f>+'Sch 1 - Total Expense'!C52:C52</f>
        <v>Medical Supplies</v>
      </c>
      <c r="D53" s="65" t="str">
        <f>IF('Sch 2 - MTS Expense '!D52="","",'Sch 2 - MTS Expense '!D52)</f>
        <v/>
      </c>
      <c r="E53" s="339"/>
    </row>
    <row r="54" spans="1:5" ht="15" customHeight="1" x14ac:dyDescent="0.2">
      <c r="A54" s="302">
        <f>+'Sch 1 - Total Expense'!A53</f>
        <v>47</v>
      </c>
      <c r="B54" s="318" t="s">
        <v>310</v>
      </c>
      <c r="C54" s="130" t="str">
        <f>+'Sch 1 - Total Expense'!C53:C53</f>
        <v>Minor Medical Equipment</v>
      </c>
      <c r="D54" s="65" t="str">
        <f>IF('Sch 2 - MTS Expense '!D53="","",'Sch 2 - MTS Expense '!D53)</f>
        <v/>
      </c>
      <c r="E54" s="339"/>
    </row>
    <row r="55" spans="1:5" ht="15" customHeight="1" x14ac:dyDescent="0.2">
      <c r="A55" s="302">
        <f>+'Sch 1 - Total Expense'!A54</f>
        <v>48</v>
      </c>
      <c r="B55" s="318" t="s">
        <v>310</v>
      </c>
      <c r="C55" s="130" t="str">
        <f>+'Sch 1 - Total Expense'!C54:C54</f>
        <v>Minor Equipment</v>
      </c>
      <c r="D55" s="65" t="str">
        <f>IF('Sch 2 - MTS Expense '!D54="","",'Sch 2 - MTS Expense '!D54)</f>
        <v/>
      </c>
      <c r="E55" s="339"/>
    </row>
    <row r="56" spans="1:5" ht="15" customHeight="1" x14ac:dyDescent="0.2">
      <c r="A56" s="302">
        <f>+'Sch 1 - Total Expense'!A55</f>
        <v>49</v>
      </c>
      <c r="B56" s="318" t="s">
        <v>310</v>
      </c>
      <c r="C56" s="130" t="str">
        <f>+'Sch 1 - Total Expense'!C55:C55</f>
        <v>Fines and Penalties</v>
      </c>
      <c r="D56" s="65" t="str">
        <f>IF('Sch 2 - MTS Expense '!D55="","",'Sch 2 - MTS Expense '!D55)</f>
        <v/>
      </c>
      <c r="E56" s="339"/>
    </row>
    <row r="57" spans="1:5" ht="15" customHeight="1" x14ac:dyDescent="0.2">
      <c r="A57" s="302">
        <f>+'Sch 1 - Total Expense'!A56</f>
        <v>50</v>
      </c>
      <c r="B57" s="318" t="s">
        <v>310</v>
      </c>
      <c r="C57" s="130" t="str">
        <f>+'Sch 1 - Total Expense'!C56:C56</f>
        <v>Fleet Maintenance</v>
      </c>
      <c r="D57" s="65" t="str">
        <f>IF('Sch 2 - MTS Expense '!D56="","",'Sch 2 - MTS Expense '!D56)</f>
        <v/>
      </c>
      <c r="E57" s="339"/>
    </row>
    <row r="58" spans="1:5" ht="15" customHeight="1" x14ac:dyDescent="0.2">
      <c r="A58" s="302">
        <f>+'Sch 1 - Total Expense'!A57</f>
        <v>51</v>
      </c>
      <c r="B58" s="318" t="s">
        <v>310</v>
      </c>
      <c r="C58" s="130" t="str">
        <f>+'Sch 1 - Total Expense'!C57:C57</f>
        <v xml:space="preserve">Communications </v>
      </c>
      <c r="D58" s="65" t="str">
        <f>IF('Sch 2 - MTS Expense '!D57="","",'Sch 2 - MTS Expense '!D57)</f>
        <v/>
      </c>
      <c r="E58" s="339"/>
    </row>
    <row r="59" spans="1:5" ht="15" customHeight="1" x14ac:dyDescent="0.2">
      <c r="A59" s="302">
        <f>+'Sch 1 - Total Expense'!A58</f>
        <v>52</v>
      </c>
      <c r="B59" s="318" t="s">
        <v>310</v>
      </c>
      <c r="C59" s="130" t="str">
        <f>+'Sch 1 - Total Expense'!C58:C58</f>
        <v xml:space="preserve">Recruit Academy </v>
      </c>
      <c r="D59" s="65" t="str">
        <f>IF('Sch 2 - MTS Expense '!D58="","",'Sch 2 - MTS Expense '!D58)</f>
        <v/>
      </c>
      <c r="E59" s="339"/>
    </row>
    <row r="60" spans="1:5" ht="15" customHeight="1" x14ac:dyDescent="0.2">
      <c r="A60" s="302">
        <f>+'Sch 1 - Total Expense'!A59</f>
        <v>53</v>
      </c>
      <c r="B60" s="318" t="s">
        <v>310</v>
      </c>
      <c r="C60" s="130" t="str">
        <f>+'Sch 1 - Total Expense'!C59:C59</f>
        <v xml:space="preserve">Dispatch Service </v>
      </c>
      <c r="D60" s="65" t="str">
        <f>IF('Sch 2 - MTS Expense '!D59="","",'Sch 2 - MTS Expense '!D59)</f>
        <v/>
      </c>
      <c r="E60" s="339"/>
    </row>
    <row r="61" spans="1:5" ht="15" customHeight="1" x14ac:dyDescent="0.2">
      <c r="A61" s="302">
        <f>+'Sch 1 - Total Expense'!A60</f>
        <v>54</v>
      </c>
      <c r="B61" s="318" t="s">
        <v>310</v>
      </c>
      <c r="C61" s="130" t="str">
        <f>+'Sch 1 - Total Expense'!C60:C60</f>
        <v xml:space="preserve">Logistics </v>
      </c>
      <c r="D61" s="65" t="str">
        <f>IF('Sch 2 - MTS Expense '!D60="","",'Sch 2 - MTS Expense '!D60)</f>
        <v/>
      </c>
      <c r="E61" s="339"/>
    </row>
    <row r="62" spans="1:5" ht="15" customHeight="1" x14ac:dyDescent="0.2">
      <c r="A62" s="302">
        <f>+'Sch 1 - Total Expense'!A61</f>
        <v>55</v>
      </c>
      <c r="B62" s="318" t="s">
        <v>310</v>
      </c>
      <c r="C62" s="130" t="str">
        <f>+'Sch 1 - Total Expense'!C61:C61</f>
        <v>Postage</v>
      </c>
      <c r="D62" s="65" t="str">
        <f>IF('Sch 2 - MTS Expense '!D61="","",'Sch 2 - MTS Expense '!D61)</f>
        <v/>
      </c>
      <c r="E62" s="339"/>
    </row>
    <row r="63" spans="1:5" ht="15" customHeight="1" x14ac:dyDescent="0.2">
      <c r="A63" s="302">
        <f>+'Sch 1 - Total Expense'!A62</f>
        <v>56</v>
      </c>
      <c r="B63" s="318" t="s">
        <v>310</v>
      </c>
      <c r="C63" s="130" t="str">
        <f>+'Sch 1 - Total Expense'!C62:C62</f>
        <v>Dues and Subscriptions</v>
      </c>
      <c r="D63" s="65" t="str">
        <f>IF('Sch 2 - MTS Expense '!D62="","",'Sch 2 - MTS Expense '!D62)</f>
        <v/>
      </c>
      <c r="E63" s="339"/>
    </row>
    <row r="64" spans="1:5" ht="15" customHeight="1" x14ac:dyDescent="0.2">
      <c r="A64" s="302">
        <f>+'Sch 1 - Total Expense'!A63</f>
        <v>57</v>
      </c>
      <c r="B64" s="318" t="s">
        <v>310</v>
      </c>
      <c r="C64" s="130" t="str">
        <f>+'Sch 1 - Total Expense'!C63:C63</f>
        <v>Other - Capital Related Costs</v>
      </c>
      <c r="D64" s="65" t="str">
        <f>IF('Sch 2 - MTS Expense '!D63="","",'Sch 2 - MTS Expense '!D63)</f>
        <v/>
      </c>
      <c r="E64" s="339"/>
    </row>
    <row r="65" spans="1:5" ht="15" customHeight="1" x14ac:dyDescent="0.2">
      <c r="A65" s="302">
        <f>+'Sch 1 - Total Expense'!A64</f>
        <v>58</v>
      </c>
      <c r="B65" s="318" t="s">
        <v>310</v>
      </c>
      <c r="C65" s="130" t="str">
        <f>+'Sch 1 - Total Expense'!C64:C64</f>
        <v xml:space="preserve">Contracted Services - MTS  </v>
      </c>
      <c r="D65" s="65" t="str">
        <f>IF('Sch 2 - MTS Expense '!D64="","",'Sch 2 - MTS Expense '!D64)</f>
        <v/>
      </c>
      <c r="E65" s="339"/>
    </row>
    <row r="66" spans="1:5" ht="15" customHeight="1" x14ac:dyDescent="0.2">
      <c r="A66" s="302">
        <f>+'Sch 1 - Total Expense'!A65</f>
        <v>59</v>
      </c>
      <c r="B66" s="318" t="s">
        <v>310</v>
      </c>
      <c r="C66" s="130" t="str">
        <f>+'Sch 1 - Total Expense'!C65:C65</f>
        <v>Contracted Services - MTS Billing</v>
      </c>
      <c r="D66" s="65" t="str">
        <f>IF('Sch 2 - MTS Expense '!D65="","",'Sch 2 - MTS Expense '!D65)</f>
        <v/>
      </c>
      <c r="E66" s="339"/>
    </row>
    <row r="67" spans="1:5" ht="15" customHeight="1" x14ac:dyDescent="0.2">
      <c r="A67" s="302">
        <f>+'Sch 1 - Total Expense'!A66</f>
        <v>60</v>
      </c>
      <c r="B67" s="318" t="s">
        <v>310</v>
      </c>
      <c r="C67" s="131" t="str">
        <f>'Sch 2 - MTS Expense '!C66:C66</f>
        <v>Other - (Specify)</v>
      </c>
      <c r="D67" s="65" t="str">
        <f>IF('Sch 2 - MTS Expense '!D66="","",'Sch 2 - MTS Expense '!D66)</f>
        <v/>
      </c>
      <c r="E67" s="339"/>
    </row>
    <row r="68" spans="1:5" ht="15" customHeight="1" x14ac:dyDescent="0.2">
      <c r="A68" s="302">
        <f>+'Sch 1 - Total Expense'!A67</f>
        <v>61</v>
      </c>
      <c r="B68" s="318" t="s">
        <v>310</v>
      </c>
      <c r="C68" s="131" t="str">
        <f>'Sch 2 - MTS Expense '!C67:C67</f>
        <v>Other - (Specify)</v>
      </c>
      <c r="D68" s="65" t="str">
        <f>IF('Sch 2 - MTS Expense '!D67="","",'Sch 2 - MTS Expense '!D67)</f>
        <v/>
      </c>
      <c r="E68" s="339"/>
    </row>
    <row r="69" spans="1:5" ht="15" customHeight="1" x14ac:dyDescent="0.2">
      <c r="A69" s="302">
        <f>+'Sch 1 - Total Expense'!A68</f>
        <v>62</v>
      </c>
      <c r="B69" s="318" t="s">
        <v>310</v>
      </c>
      <c r="C69" s="131" t="str">
        <f>'Sch 2 - MTS Expense '!C68:C68</f>
        <v>Other - (Specify)</v>
      </c>
      <c r="D69" s="65" t="str">
        <f>IF('Sch 2 - MTS Expense '!D68="","",'Sch 2 - MTS Expense '!D68)</f>
        <v/>
      </c>
      <c r="E69" s="339"/>
    </row>
    <row r="70" spans="1:5" ht="15" customHeight="1" x14ac:dyDescent="0.2">
      <c r="A70" s="303">
        <f>'Sch 1 - Total Expense'!A69</f>
        <v>63</v>
      </c>
      <c r="B70" s="319" t="s">
        <v>311</v>
      </c>
      <c r="C70" s="173" t="str">
        <f>+'Sch 1 - Total Expense'!C69:C69</f>
        <v>Total Administrative &amp; General (Lines 32 thru 62)</v>
      </c>
      <c r="D70" s="106"/>
      <c r="E70" s="340">
        <f>SUM(E39:E69)</f>
        <v>0</v>
      </c>
    </row>
    <row r="71" spans="1:5" ht="15" customHeight="1" x14ac:dyDescent="0.2">
      <c r="A71" s="303">
        <v>64</v>
      </c>
      <c r="B71" s="319" t="s">
        <v>312</v>
      </c>
      <c r="C71" s="173" t="s">
        <v>161</v>
      </c>
      <c r="D71" s="106"/>
      <c r="E71" s="340">
        <f>E70+E38</f>
        <v>0</v>
      </c>
    </row>
    <row r="72" spans="1:5" ht="15" customHeight="1" x14ac:dyDescent="0.2">
      <c r="A72" s="302">
        <f>'Sch 1 - Total Expense'!A71</f>
        <v>65</v>
      </c>
      <c r="B72" s="318" t="s">
        <v>313</v>
      </c>
      <c r="C72" s="184" t="s">
        <v>325</v>
      </c>
      <c r="D72" s="107"/>
      <c r="E72" s="346">
        <f>'Sch 4 - CRSB'!I18+'Sch 4 - CRSB'!I49</f>
        <v>0</v>
      </c>
    </row>
    <row r="73" spans="1:5" ht="15" customHeight="1" x14ac:dyDescent="0.2">
      <c r="A73" s="303">
        <f>'Sch 1 - Total Expense'!A72</f>
        <v>66</v>
      </c>
      <c r="B73" s="319" t="s">
        <v>304</v>
      </c>
      <c r="C73" s="173" t="str">
        <f>'Sch 1 - Total Expense'!C72</f>
        <v>Total Direct and Allocated Costs (Lines 64 &amp; 65)</v>
      </c>
      <c r="D73" s="106"/>
      <c r="E73" s="340">
        <f>E71+E72</f>
        <v>0</v>
      </c>
    </row>
    <row r="74" spans="1:5" ht="15" customHeight="1" x14ac:dyDescent="0.2">
      <c r="A74" s="302">
        <f>'Sch 1 - Total Expense'!A73</f>
        <v>67</v>
      </c>
      <c r="B74" s="318" t="s">
        <v>314</v>
      </c>
      <c r="C74" s="184" t="s">
        <v>239</v>
      </c>
      <c r="D74" s="107"/>
      <c r="E74" s="346">
        <f>'Sch 5 - A&amp;G'!I39</f>
        <v>0</v>
      </c>
    </row>
    <row r="75" spans="1:5" ht="19.5" customHeight="1" x14ac:dyDescent="0.2">
      <c r="A75" s="303">
        <f>'Sch 1 - Total Expense'!A74</f>
        <v>68</v>
      </c>
      <c r="B75" s="319" t="s">
        <v>37</v>
      </c>
      <c r="C75" s="132" t="str">
        <f>+'Sch 1 - Total Expense'!C74:C74</f>
        <v>Total Expense (Line 66 &amp; 67)</v>
      </c>
      <c r="D75" s="108"/>
      <c r="E75" s="347">
        <f>E73+E74</f>
        <v>0</v>
      </c>
    </row>
    <row r="76" spans="1:5" s="10" customFormat="1" ht="10.5" customHeight="1" x14ac:dyDescent="0.2">
      <c r="A76" s="17"/>
      <c r="B76" s="17"/>
      <c r="C76" s="32"/>
      <c r="E76" s="16"/>
    </row>
  </sheetData>
  <protectedRanges>
    <protectedRange sqref="E39:E69" name="Range5"/>
    <protectedRange sqref="E28:E35" name="Range4"/>
    <protectedRange sqref="E8:E17" name="Range1"/>
    <protectedRange sqref="E19:E26" name="Range3"/>
  </protectedRanges>
  <printOptions horizontalCentered="1"/>
  <pageMargins left="0.33" right="0.33" top="0.5" bottom="0.5" header="0.25" footer="0.25"/>
  <pageSetup scale="75" fitToHeight="0" orientation="portrait" r:id="rId1"/>
  <headerFooter alignWithMargins="0">
    <oddHeader>&amp;L&amp;9State of Alaska&amp;R&amp;9Emergency Medical Transportation Services</oddHeader>
    <oddFooter>&amp;L&amp;9January 18, 2022&amp;C&amp;9Sch 3 - NON-MTS Expense&amp;R&amp;9Page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J66"/>
  <sheetViews>
    <sheetView showGridLines="0" view="pageLayout" zoomScale="70" zoomScaleNormal="100" zoomScaleSheetLayoutView="100" zoomScalePageLayoutView="70" workbookViewId="0">
      <selection activeCell="E8" sqref="E8:I18"/>
    </sheetView>
  </sheetViews>
  <sheetFormatPr defaultColWidth="4.6640625" defaultRowHeight="10.5" customHeight="1" x14ac:dyDescent="0.2"/>
  <cols>
    <col min="1" max="1" width="8.33203125" style="8" customWidth="1"/>
    <col min="2" max="2" width="22.33203125" style="8" customWidth="1"/>
    <col min="3" max="3" width="35.5546875" style="8" customWidth="1"/>
    <col min="4" max="4" width="10.33203125" style="8" customWidth="1"/>
    <col min="5" max="7" width="15" style="14" customWidth="1"/>
    <col min="8" max="8" width="14.77734375" style="14" customWidth="1"/>
    <col min="9" max="9" width="15.5546875" style="14" bestFit="1" customWidth="1"/>
    <col min="10" max="16384" width="4.6640625" style="8"/>
  </cols>
  <sheetData>
    <row r="1" spans="1:9" s="5" customFormat="1" ht="12" customHeight="1" x14ac:dyDescent="0.2">
      <c r="C1" s="69"/>
      <c r="D1" s="38" t="s">
        <v>75</v>
      </c>
      <c r="E1" s="69"/>
      <c r="F1" s="69"/>
      <c r="G1" s="69"/>
      <c r="H1" s="69"/>
      <c r="I1" s="69"/>
    </row>
    <row r="2" spans="1:9" ht="12" customHeight="1" x14ac:dyDescent="0.2">
      <c r="A2" s="6"/>
      <c r="B2" s="6"/>
      <c r="C2" s="6"/>
      <c r="D2" s="9"/>
      <c r="E2" s="12"/>
      <c r="F2" s="12"/>
      <c r="G2" s="12"/>
      <c r="H2" s="12"/>
      <c r="I2" s="12"/>
    </row>
    <row r="3" spans="1:9" ht="35.25" customHeight="1" x14ac:dyDescent="0.2">
      <c r="A3" s="185" t="s">
        <v>97</v>
      </c>
      <c r="B3" s="185"/>
      <c r="C3" s="219">
        <f>Certification!C6</f>
        <v>0</v>
      </c>
      <c r="D3" s="69"/>
      <c r="E3" s="69"/>
      <c r="F3" s="186"/>
      <c r="G3" s="186" t="s">
        <v>58</v>
      </c>
      <c r="H3" s="220">
        <f>Certification!C28</f>
        <v>0</v>
      </c>
      <c r="I3" s="187"/>
    </row>
    <row r="4" spans="1:9" ht="12" customHeight="1" x14ac:dyDescent="0.2">
      <c r="A4" s="27"/>
      <c r="B4" s="27"/>
      <c r="C4" s="27"/>
      <c r="D4" s="69"/>
      <c r="E4" s="69"/>
      <c r="F4" s="35"/>
      <c r="G4" s="35"/>
      <c r="H4" s="35"/>
      <c r="I4" s="188"/>
    </row>
    <row r="5" spans="1:9" ht="12" customHeight="1" x14ac:dyDescent="0.2">
      <c r="A5" s="27"/>
      <c r="B5" s="27"/>
      <c r="C5" s="27"/>
      <c r="D5" s="27"/>
      <c r="E5" s="31"/>
      <c r="F5" s="189">
        <f>E22</f>
        <v>0</v>
      </c>
      <c r="G5" s="189">
        <f>E23</f>
        <v>0</v>
      </c>
      <c r="H5" s="189">
        <f>E24</f>
        <v>0</v>
      </c>
      <c r="I5" s="189">
        <f>+E25</f>
        <v>0</v>
      </c>
    </row>
    <row r="6" spans="1:9" ht="10.5" customHeight="1" x14ac:dyDescent="0.2">
      <c r="A6" s="27"/>
      <c r="B6" s="27"/>
      <c r="C6" s="27"/>
      <c r="D6" s="38"/>
      <c r="E6" s="175">
        <v>1</v>
      </c>
      <c r="F6" s="175">
        <v>2</v>
      </c>
      <c r="G6" s="175">
        <v>3</v>
      </c>
      <c r="H6" s="175">
        <v>4</v>
      </c>
      <c r="I6" s="175">
        <v>5</v>
      </c>
    </row>
    <row r="7" spans="1:9" ht="31.5" x14ac:dyDescent="0.2">
      <c r="A7" s="176" t="s">
        <v>47</v>
      </c>
      <c r="B7" s="176" t="s">
        <v>303</v>
      </c>
      <c r="C7" s="176" t="s">
        <v>42</v>
      </c>
      <c r="D7" s="176" t="s">
        <v>48</v>
      </c>
      <c r="E7" s="177" t="s">
        <v>51</v>
      </c>
      <c r="F7" s="177" t="s">
        <v>236</v>
      </c>
      <c r="G7" s="177" t="s">
        <v>237</v>
      </c>
      <c r="H7" s="177" t="s">
        <v>238</v>
      </c>
      <c r="I7" s="177" t="s">
        <v>162</v>
      </c>
    </row>
    <row r="8" spans="1:9" ht="15.75" customHeight="1" x14ac:dyDescent="0.2">
      <c r="A8" s="300">
        <v>1</v>
      </c>
      <c r="B8" s="318" t="s">
        <v>2</v>
      </c>
      <c r="C8" s="130" t="str">
        <f>+'Sch 1 - Total Expense'!C7:C7</f>
        <v>Depreciation - Buildings and Improvements</v>
      </c>
      <c r="D8" s="65" t="str">
        <f>IF('Sch 2 - MTS Expense '!D7="","",'Sch 2 - MTS Expense '!D7)</f>
        <v/>
      </c>
      <c r="E8" s="339"/>
      <c r="F8" s="346">
        <f t="shared" ref="F8:H17" si="0">F$5*$E8</f>
        <v>0</v>
      </c>
      <c r="G8" s="346">
        <f t="shared" si="0"/>
        <v>0</v>
      </c>
      <c r="H8" s="346">
        <f t="shared" si="0"/>
        <v>0</v>
      </c>
      <c r="I8" s="346">
        <f t="shared" ref="I8:I17" si="1">I$5*E8</f>
        <v>0</v>
      </c>
    </row>
    <row r="9" spans="1:9" ht="15.75" customHeight="1" x14ac:dyDescent="0.2">
      <c r="A9" s="300">
        <f>+'Sch 1 - Total Expense'!A8</f>
        <v>2</v>
      </c>
      <c r="B9" s="318" t="s">
        <v>2</v>
      </c>
      <c r="C9" s="130" t="str">
        <f>+'Sch 1 - Total Expense'!C8:C8</f>
        <v>Depreciation - Leasehold Improvements</v>
      </c>
      <c r="D9" s="65" t="str">
        <f>IF('Sch 2 - MTS Expense '!D8="","",'Sch 2 - MTS Expense '!D8)</f>
        <v/>
      </c>
      <c r="E9" s="339"/>
      <c r="F9" s="346">
        <f t="shared" si="0"/>
        <v>0</v>
      </c>
      <c r="G9" s="346">
        <f t="shared" si="0"/>
        <v>0</v>
      </c>
      <c r="H9" s="346">
        <f t="shared" si="0"/>
        <v>0</v>
      </c>
      <c r="I9" s="346">
        <f t="shared" si="1"/>
        <v>0</v>
      </c>
    </row>
    <row r="10" spans="1:9" ht="15.75" customHeight="1" x14ac:dyDescent="0.2">
      <c r="A10" s="300">
        <f>+'Sch 1 - Total Expense'!A9</f>
        <v>3</v>
      </c>
      <c r="B10" s="318" t="s">
        <v>2</v>
      </c>
      <c r="C10" s="130" t="str">
        <f>+'Sch 1 - Total Expense'!C9:C9</f>
        <v>Depreciation - Equipment</v>
      </c>
      <c r="D10" s="65" t="str">
        <f>IF('Sch 2 - MTS Expense '!D9="","",'Sch 2 - MTS Expense '!D9)</f>
        <v/>
      </c>
      <c r="E10" s="339"/>
      <c r="F10" s="346">
        <f t="shared" si="0"/>
        <v>0</v>
      </c>
      <c r="G10" s="346">
        <f t="shared" si="0"/>
        <v>0</v>
      </c>
      <c r="H10" s="346">
        <f t="shared" si="0"/>
        <v>0</v>
      </c>
      <c r="I10" s="346">
        <f t="shared" si="1"/>
        <v>0</v>
      </c>
    </row>
    <row r="11" spans="1:9" ht="15.75" customHeight="1" x14ac:dyDescent="0.2">
      <c r="A11" s="300">
        <f>+'Sch 1 - Total Expense'!A10</f>
        <v>4</v>
      </c>
      <c r="B11" s="318" t="s">
        <v>2</v>
      </c>
      <c r="C11" s="130" t="str">
        <f>+'Sch 1 - Total Expense'!C10:C10</f>
        <v>Depreciation and Amortization - Other</v>
      </c>
      <c r="D11" s="65" t="str">
        <f>IF('Sch 2 - MTS Expense '!D10="","",'Sch 2 - MTS Expense '!D10)</f>
        <v/>
      </c>
      <c r="E11" s="339"/>
      <c r="F11" s="346">
        <f t="shared" si="0"/>
        <v>0</v>
      </c>
      <c r="G11" s="346">
        <f t="shared" si="0"/>
        <v>0</v>
      </c>
      <c r="H11" s="346">
        <f t="shared" si="0"/>
        <v>0</v>
      </c>
      <c r="I11" s="346">
        <f t="shared" si="1"/>
        <v>0</v>
      </c>
    </row>
    <row r="12" spans="1:9" ht="15.75" customHeight="1" x14ac:dyDescent="0.2">
      <c r="A12" s="300">
        <f>+'Sch 1 - Total Expense'!A11</f>
        <v>5</v>
      </c>
      <c r="B12" s="318" t="s">
        <v>2</v>
      </c>
      <c r="C12" s="130" t="str">
        <f>+'Sch 1 - Total Expense'!C11:C11</f>
        <v>Leases and Rentals</v>
      </c>
      <c r="D12" s="65" t="str">
        <f>IF('Sch 2 - MTS Expense '!D11="","",'Sch 2 - MTS Expense '!D11)</f>
        <v/>
      </c>
      <c r="E12" s="339"/>
      <c r="F12" s="346">
        <f t="shared" si="0"/>
        <v>0</v>
      </c>
      <c r="G12" s="346">
        <f t="shared" si="0"/>
        <v>0</v>
      </c>
      <c r="H12" s="346">
        <f t="shared" si="0"/>
        <v>0</v>
      </c>
      <c r="I12" s="346">
        <f t="shared" si="1"/>
        <v>0</v>
      </c>
    </row>
    <row r="13" spans="1:9" ht="15.75" customHeight="1" x14ac:dyDescent="0.2">
      <c r="A13" s="300">
        <f>+'Sch 1 - Total Expense'!A12</f>
        <v>6</v>
      </c>
      <c r="B13" s="318" t="s">
        <v>2</v>
      </c>
      <c r="C13" s="130" t="str">
        <f>+'Sch 1 - Total Expense'!C12:C12</f>
        <v>Property Taxes</v>
      </c>
      <c r="D13" s="65" t="str">
        <f>IF('Sch 2 - MTS Expense '!D12="","",'Sch 2 - MTS Expense '!D12)</f>
        <v/>
      </c>
      <c r="E13" s="339"/>
      <c r="F13" s="346">
        <f t="shared" si="0"/>
        <v>0</v>
      </c>
      <c r="G13" s="346">
        <f t="shared" si="0"/>
        <v>0</v>
      </c>
      <c r="H13" s="346">
        <f t="shared" si="0"/>
        <v>0</v>
      </c>
      <c r="I13" s="346">
        <f t="shared" si="1"/>
        <v>0</v>
      </c>
    </row>
    <row r="14" spans="1:9" ht="15.75" customHeight="1" x14ac:dyDescent="0.2">
      <c r="A14" s="300">
        <f>+'Sch 1 - Total Expense'!A13</f>
        <v>7</v>
      </c>
      <c r="B14" s="318" t="s">
        <v>2</v>
      </c>
      <c r="C14" s="130" t="str">
        <f>+'Sch 1 - Total Expense'!C13:C13</f>
        <v>Property Insurance</v>
      </c>
      <c r="D14" s="65" t="str">
        <f>IF('Sch 2 - MTS Expense '!D13="","",'Sch 2 - MTS Expense '!D13)</f>
        <v/>
      </c>
      <c r="E14" s="339"/>
      <c r="F14" s="346">
        <f t="shared" si="0"/>
        <v>0</v>
      </c>
      <c r="G14" s="346">
        <f t="shared" si="0"/>
        <v>0</v>
      </c>
      <c r="H14" s="346">
        <f t="shared" si="0"/>
        <v>0</v>
      </c>
      <c r="I14" s="346">
        <f t="shared" si="1"/>
        <v>0</v>
      </c>
    </row>
    <row r="15" spans="1:9" ht="15.75" customHeight="1" x14ac:dyDescent="0.2">
      <c r="A15" s="300">
        <f>+'Sch 1 - Total Expense'!A14</f>
        <v>8</v>
      </c>
      <c r="B15" s="318" t="s">
        <v>2</v>
      </c>
      <c r="C15" s="130" t="str">
        <f>+'Sch 1 - Total Expense'!C14:C14</f>
        <v>Interest - Property, Plant, and Equipment</v>
      </c>
      <c r="D15" s="65" t="str">
        <f>IF('Sch 2 - MTS Expense '!D14="","",'Sch 2 - MTS Expense '!D14)</f>
        <v/>
      </c>
      <c r="E15" s="339"/>
      <c r="F15" s="346">
        <f t="shared" si="0"/>
        <v>0</v>
      </c>
      <c r="G15" s="346">
        <f t="shared" si="0"/>
        <v>0</v>
      </c>
      <c r="H15" s="346">
        <f t="shared" si="0"/>
        <v>0</v>
      </c>
      <c r="I15" s="346">
        <f t="shared" si="1"/>
        <v>0</v>
      </c>
    </row>
    <row r="16" spans="1:9" ht="15.75" customHeight="1" x14ac:dyDescent="0.2">
      <c r="A16" s="300">
        <f>+'Sch 1 - Total Expense'!A15</f>
        <v>9</v>
      </c>
      <c r="B16" s="318" t="s">
        <v>2</v>
      </c>
      <c r="C16" s="131" t="str">
        <f>'Sch 2 - MTS Expense '!C15:C15</f>
        <v>Other - (Specify)</v>
      </c>
      <c r="D16" s="65" t="str">
        <f>IF('Sch 2 - MTS Expense '!D15="","",'Sch 2 - MTS Expense '!D15)</f>
        <v/>
      </c>
      <c r="E16" s="339"/>
      <c r="F16" s="346">
        <f t="shared" si="0"/>
        <v>0</v>
      </c>
      <c r="G16" s="346">
        <f t="shared" si="0"/>
        <v>0</v>
      </c>
      <c r="H16" s="346">
        <f t="shared" si="0"/>
        <v>0</v>
      </c>
      <c r="I16" s="346">
        <f t="shared" si="1"/>
        <v>0</v>
      </c>
    </row>
    <row r="17" spans="1:9" ht="15.75" customHeight="1" x14ac:dyDescent="0.2">
      <c r="A17" s="300">
        <f>+'Sch 1 - Total Expense'!A16</f>
        <v>10</v>
      </c>
      <c r="B17" s="318" t="s">
        <v>2</v>
      </c>
      <c r="C17" s="131" t="str">
        <f>'Sch 2 - MTS Expense '!C16:C16</f>
        <v>Other - (Specify)</v>
      </c>
      <c r="D17" s="65" t="str">
        <f>IF('Sch 2 - MTS Expense '!D16="","",'Sch 2 - MTS Expense '!D16)</f>
        <v/>
      </c>
      <c r="E17" s="339"/>
      <c r="F17" s="346">
        <f t="shared" si="0"/>
        <v>0</v>
      </c>
      <c r="G17" s="346">
        <f t="shared" si="0"/>
        <v>0</v>
      </c>
      <c r="H17" s="346">
        <f t="shared" si="0"/>
        <v>0</v>
      </c>
      <c r="I17" s="346">
        <f t="shared" si="1"/>
        <v>0</v>
      </c>
    </row>
    <row r="18" spans="1:9" ht="15.75" customHeight="1" x14ac:dyDescent="0.2">
      <c r="A18" s="301">
        <v>11</v>
      </c>
      <c r="B18" s="319" t="s">
        <v>305</v>
      </c>
      <c r="C18" s="132" t="str">
        <f>+'Sch 1 - Total Expense'!C17:C17</f>
        <v>Total Capital Related (Lines 1 thru 10)</v>
      </c>
      <c r="D18" s="105"/>
      <c r="E18" s="340">
        <f t="shared" ref="E18:I18" si="2">SUM(E8:E17)</f>
        <v>0</v>
      </c>
      <c r="F18" s="340">
        <f>SUM(F8:F17)</f>
        <v>0</v>
      </c>
      <c r="G18" s="340">
        <f>SUM(G8:G17)</f>
        <v>0</v>
      </c>
      <c r="H18" s="340">
        <f t="shared" si="2"/>
        <v>0</v>
      </c>
      <c r="I18" s="340">
        <f t="shared" si="2"/>
        <v>0</v>
      </c>
    </row>
    <row r="19" spans="1:9" ht="15" customHeight="1" x14ac:dyDescent="0.2">
      <c r="A19" s="37"/>
      <c r="B19" s="37"/>
      <c r="C19" s="38"/>
      <c r="D19" s="39"/>
      <c r="E19" s="40"/>
      <c r="F19" s="40"/>
      <c r="G19" s="40"/>
      <c r="H19" s="40"/>
      <c r="I19" s="40"/>
    </row>
    <row r="20" spans="1:9" ht="18" customHeight="1" x14ac:dyDescent="0.25">
      <c r="A20" s="27"/>
      <c r="B20" s="27"/>
      <c r="C20" s="306" t="s">
        <v>63</v>
      </c>
      <c r="D20" s="306"/>
      <c r="E20" s="306"/>
      <c r="F20" s="40"/>
      <c r="G20" s="40"/>
      <c r="H20" s="40"/>
      <c r="I20" s="40"/>
    </row>
    <row r="21" spans="1:9" ht="16.5" customHeight="1" x14ac:dyDescent="0.25">
      <c r="A21" s="27"/>
      <c r="B21" s="27"/>
      <c r="C21" s="169" t="s">
        <v>38</v>
      </c>
      <c r="D21" s="172" t="s">
        <v>61</v>
      </c>
      <c r="E21" s="172" t="s">
        <v>55</v>
      </c>
      <c r="F21" s="40"/>
      <c r="G21" s="40"/>
      <c r="H21" s="40"/>
      <c r="I21" s="40"/>
    </row>
    <row r="22" spans="1:9" ht="16.5" customHeight="1" x14ac:dyDescent="0.2">
      <c r="A22" s="27"/>
      <c r="B22" s="27"/>
      <c r="C22" s="153" t="s">
        <v>132</v>
      </c>
      <c r="D22" s="73"/>
      <c r="E22" s="165">
        <f>IF(D22=0,0,D22/$D$26)</f>
        <v>0</v>
      </c>
      <c r="F22" s="40"/>
      <c r="G22" s="40"/>
      <c r="H22" s="40"/>
      <c r="I22" s="40"/>
    </row>
    <row r="23" spans="1:9" ht="16.5" customHeight="1" x14ac:dyDescent="0.2">
      <c r="A23" s="27"/>
      <c r="B23" s="27"/>
      <c r="C23" s="153" t="s">
        <v>133</v>
      </c>
      <c r="D23" s="73"/>
      <c r="E23" s="165">
        <f>IF(D23=0,0,D23/$D$26)</f>
        <v>0</v>
      </c>
      <c r="F23" s="40"/>
      <c r="G23" s="40"/>
      <c r="H23" s="40"/>
      <c r="I23" s="40"/>
    </row>
    <row r="24" spans="1:9" ht="16.5" customHeight="1" x14ac:dyDescent="0.2">
      <c r="A24" s="27"/>
      <c r="B24" s="27"/>
      <c r="C24" s="153" t="s">
        <v>134</v>
      </c>
      <c r="D24" s="73"/>
      <c r="E24" s="165">
        <f>IF(D24=0,0,D24/$D$26)</f>
        <v>0</v>
      </c>
      <c r="F24" s="40"/>
      <c r="G24" s="40"/>
      <c r="H24" s="40"/>
      <c r="I24" s="40"/>
    </row>
    <row r="25" spans="1:9" ht="16.5" customHeight="1" x14ac:dyDescent="0.2">
      <c r="A25" s="27"/>
      <c r="B25" s="27"/>
      <c r="C25" s="153" t="s">
        <v>69</v>
      </c>
      <c r="D25" s="73"/>
      <c r="E25" s="165">
        <f>IF(D25=0,0,D25/$D$26)</f>
        <v>0</v>
      </c>
      <c r="F25" s="40"/>
      <c r="G25" s="40"/>
      <c r="H25" s="40"/>
      <c r="I25" s="40"/>
    </row>
    <row r="26" spans="1:9" ht="16.5" customHeight="1" x14ac:dyDescent="0.2">
      <c r="A26" s="27"/>
      <c r="B26" s="27"/>
      <c r="C26" s="166" t="s">
        <v>73</v>
      </c>
      <c r="D26" s="167">
        <f>SUM(D22:D25)</f>
        <v>0</v>
      </c>
      <c r="E26" s="168">
        <f>SUM(E22:E25)</f>
        <v>0</v>
      </c>
      <c r="F26" s="40"/>
      <c r="G26" s="40"/>
      <c r="H26" s="40"/>
      <c r="I26" s="40"/>
    </row>
    <row r="27" spans="1:9" ht="12" customHeight="1" x14ac:dyDescent="0.2">
      <c r="A27" s="134"/>
      <c r="B27" s="134"/>
      <c r="C27" s="134"/>
      <c r="D27" s="74"/>
      <c r="E27" s="134"/>
      <c r="F27" s="31"/>
      <c r="G27" s="31"/>
      <c r="H27" s="31"/>
      <c r="I27" s="31"/>
    </row>
    <row r="28" spans="1:9" ht="15.75" x14ac:dyDescent="0.2">
      <c r="A28" s="134"/>
      <c r="B28" s="134"/>
      <c r="C28" s="134"/>
      <c r="D28" s="27"/>
      <c r="E28" s="27"/>
      <c r="F28" s="189">
        <f>E54</f>
        <v>0</v>
      </c>
      <c r="G28" s="189">
        <f>E55</f>
        <v>0</v>
      </c>
      <c r="H28" s="189">
        <f>E56</f>
        <v>0</v>
      </c>
      <c r="I28" s="189">
        <f>E57</f>
        <v>0</v>
      </c>
    </row>
    <row r="29" spans="1:9" ht="15.75" x14ac:dyDescent="0.2">
      <c r="A29" s="190"/>
      <c r="B29" s="190"/>
      <c r="C29" s="190"/>
      <c r="D29" s="27"/>
      <c r="E29" s="175">
        <v>1</v>
      </c>
      <c r="F29" s="175">
        <v>2</v>
      </c>
      <c r="G29" s="175">
        <v>3</v>
      </c>
      <c r="H29" s="175">
        <v>4</v>
      </c>
      <c r="I29" s="175">
        <v>5</v>
      </c>
    </row>
    <row r="30" spans="1:9" ht="33.75" customHeight="1" x14ac:dyDescent="0.2">
      <c r="A30" s="176" t="s">
        <v>47</v>
      </c>
      <c r="B30" s="176" t="s">
        <v>303</v>
      </c>
      <c r="C30" s="191" t="s">
        <v>42</v>
      </c>
      <c r="D30" s="191" t="s">
        <v>48</v>
      </c>
      <c r="E30" s="177" t="s">
        <v>51</v>
      </c>
      <c r="F30" s="177" t="s">
        <v>236</v>
      </c>
      <c r="G30" s="177" t="s">
        <v>237</v>
      </c>
      <c r="H30" s="177" t="s">
        <v>238</v>
      </c>
      <c r="I30" s="177" t="s">
        <v>162</v>
      </c>
    </row>
    <row r="31" spans="1:9" ht="16.5" customHeight="1" x14ac:dyDescent="0.2">
      <c r="A31" s="72">
        <f>+'Sch 1 - Total Expense'!A18</f>
        <v>12</v>
      </c>
      <c r="B31" s="318" t="s">
        <v>50</v>
      </c>
      <c r="C31" s="120" t="str">
        <f>+'Sch 1 - Total Expense'!C18:C18</f>
        <v>Administrative Chief</v>
      </c>
      <c r="D31" s="67" t="str">
        <f>IF('Sch 2 - MTS Expense '!D18="","",'Sch 2 - MTS Expense '!D18)</f>
        <v/>
      </c>
      <c r="E31" s="348"/>
      <c r="F31" s="349">
        <f t="shared" ref="F31:H38" si="3">$E31*F$28</f>
        <v>0</v>
      </c>
      <c r="G31" s="349">
        <f t="shared" si="3"/>
        <v>0</v>
      </c>
      <c r="H31" s="349">
        <f t="shared" si="3"/>
        <v>0</v>
      </c>
      <c r="I31" s="349">
        <f t="shared" ref="I31:I38" si="4">I$28*E31</f>
        <v>0</v>
      </c>
    </row>
    <row r="32" spans="1:9" ht="16.5" customHeight="1" x14ac:dyDescent="0.2">
      <c r="A32" s="70">
        <f>+'Sch 1 - Total Expense'!A19</f>
        <v>13</v>
      </c>
      <c r="B32" s="318" t="s">
        <v>50</v>
      </c>
      <c r="C32" s="130" t="str">
        <f>+'Sch 1 - Total Expense'!C19:C19</f>
        <v>Chief</v>
      </c>
      <c r="D32" s="65" t="str">
        <f>IF('Sch 2 - MTS Expense '!D19="","",'Sch 2 - MTS Expense '!D19)</f>
        <v/>
      </c>
      <c r="E32" s="350"/>
      <c r="F32" s="346">
        <f t="shared" si="3"/>
        <v>0</v>
      </c>
      <c r="G32" s="346">
        <f t="shared" si="3"/>
        <v>0</v>
      </c>
      <c r="H32" s="346">
        <f t="shared" si="3"/>
        <v>0</v>
      </c>
      <c r="I32" s="346">
        <f t="shared" si="4"/>
        <v>0</v>
      </c>
    </row>
    <row r="33" spans="1:9" ht="16.5" customHeight="1" x14ac:dyDescent="0.2">
      <c r="A33" s="70">
        <f>+'Sch 1 - Total Expense'!A20</f>
        <v>14</v>
      </c>
      <c r="B33" s="318" t="s">
        <v>50</v>
      </c>
      <c r="C33" s="130" t="str">
        <f>+'Sch 1 - Total Expense'!C20:C20</f>
        <v>Non-MTS Salaries</v>
      </c>
      <c r="D33" s="65" t="str">
        <f>IF('Sch 2 - MTS Expense '!D20="","",'Sch 2 - MTS Expense '!D20)</f>
        <v/>
      </c>
      <c r="E33" s="350"/>
      <c r="F33" s="346">
        <f t="shared" si="3"/>
        <v>0</v>
      </c>
      <c r="G33" s="346">
        <f t="shared" si="3"/>
        <v>0</v>
      </c>
      <c r="H33" s="346">
        <f t="shared" si="3"/>
        <v>0</v>
      </c>
      <c r="I33" s="346">
        <f t="shared" si="4"/>
        <v>0</v>
      </c>
    </row>
    <row r="34" spans="1:9" ht="16.5" customHeight="1" x14ac:dyDescent="0.2">
      <c r="A34" s="70">
        <f>+'Sch 1 - Total Expense'!A21</f>
        <v>15</v>
      </c>
      <c r="B34" s="318" t="s">
        <v>50</v>
      </c>
      <c r="C34" s="130" t="str">
        <f>+'Sch 1 - Total Expense'!C21:C21</f>
        <v>MTS Salaries</v>
      </c>
      <c r="D34" s="65" t="str">
        <f>IF('Sch 2 - MTS Expense '!D21="","",'Sch 2 - MTS Expense '!D21)</f>
        <v/>
      </c>
      <c r="E34" s="350"/>
      <c r="F34" s="346">
        <f t="shared" si="3"/>
        <v>0</v>
      </c>
      <c r="G34" s="346">
        <f t="shared" si="3"/>
        <v>0</v>
      </c>
      <c r="H34" s="346">
        <f t="shared" si="3"/>
        <v>0</v>
      </c>
      <c r="I34" s="346">
        <f t="shared" si="4"/>
        <v>0</v>
      </c>
    </row>
    <row r="35" spans="1:9" ht="16.5" customHeight="1" x14ac:dyDescent="0.2">
      <c r="A35" s="70">
        <f>+'Sch 1 - Total Expense'!A22</f>
        <v>16</v>
      </c>
      <c r="B35" s="318" t="s">
        <v>50</v>
      </c>
      <c r="C35" s="131" t="str">
        <f>'Sch 2 - MTS Expense '!C22:C22</f>
        <v>Other - (Specify)</v>
      </c>
      <c r="D35" s="65" t="str">
        <f>IF('Sch 2 - MTS Expense '!D22="","",'Sch 2 - MTS Expense '!D22)</f>
        <v/>
      </c>
      <c r="E35" s="350"/>
      <c r="F35" s="346">
        <f t="shared" si="3"/>
        <v>0</v>
      </c>
      <c r="G35" s="346">
        <f t="shared" si="3"/>
        <v>0</v>
      </c>
      <c r="H35" s="346">
        <f t="shared" si="3"/>
        <v>0</v>
      </c>
      <c r="I35" s="346">
        <f t="shared" si="4"/>
        <v>0</v>
      </c>
    </row>
    <row r="36" spans="1:9" ht="16.5" customHeight="1" x14ac:dyDescent="0.2">
      <c r="A36" s="70">
        <f>+'Sch 1 - Total Expense'!A23</f>
        <v>17</v>
      </c>
      <c r="B36" s="318" t="s">
        <v>50</v>
      </c>
      <c r="C36" s="131" t="str">
        <f>'Sch 2 - MTS Expense '!C23:C23</f>
        <v>Other - (Specify)</v>
      </c>
      <c r="D36" s="65" t="str">
        <f>IF('Sch 2 - MTS Expense '!D23="","",'Sch 2 - MTS Expense '!D23)</f>
        <v/>
      </c>
      <c r="E36" s="350"/>
      <c r="F36" s="346">
        <f t="shared" si="3"/>
        <v>0</v>
      </c>
      <c r="G36" s="346">
        <f t="shared" si="3"/>
        <v>0</v>
      </c>
      <c r="H36" s="346">
        <f t="shared" si="3"/>
        <v>0</v>
      </c>
      <c r="I36" s="346">
        <f t="shared" si="4"/>
        <v>0</v>
      </c>
    </row>
    <row r="37" spans="1:9" ht="16.5" customHeight="1" x14ac:dyDescent="0.2">
      <c r="A37" s="70">
        <f>+'Sch 1 - Total Expense'!A24</f>
        <v>18</v>
      </c>
      <c r="B37" s="318" t="s">
        <v>50</v>
      </c>
      <c r="C37" s="131" t="str">
        <f>'Sch 2 - MTS Expense '!C24:C24</f>
        <v>Other - (Specify)</v>
      </c>
      <c r="D37" s="65" t="str">
        <f>IF('Sch 2 - MTS Expense '!D24="","",'Sch 2 - MTS Expense '!D24)</f>
        <v/>
      </c>
      <c r="E37" s="350"/>
      <c r="F37" s="346">
        <f t="shared" si="3"/>
        <v>0</v>
      </c>
      <c r="G37" s="346">
        <f t="shared" si="3"/>
        <v>0</v>
      </c>
      <c r="H37" s="346">
        <f t="shared" si="3"/>
        <v>0</v>
      </c>
      <c r="I37" s="346">
        <f t="shared" si="4"/>
        <v>0</v>
      </c>
    </row>
    <row r="38" spans="1:9" ht="16.5" customHeight="1" x14ac:dyDescent="0.2">
      <c r="A38" s="71">
        <f>+'Sch 1 - Total Expense'!A25</f>
        <v>19</v>
      </c>
      <c r="B38" s="318" t="s">
        <v>50</v>
      </c>
      <c r="C38" s="123" t="str">
        <f>'Sch 2 - MTS Expense '!C25:C25</f>
        <v>Other - (Specify)</v>
      </c>
      <c r="D38" s="66" t="str">
        <f>IF('Sch 2 - MTS Expense '!D25="","",'Sch 2 - MTS Expense '!D25)</f>
        <v/>
      </c>
      <c r="E38" s="351"/>
      <c r="F38" s="352">
        <f t="shared" si="3"/>
        <v>0</v>
      </c>
      <c r="G38" s="352">
        <f t="shared" si="3"/>
        <v>0</v>
      </c>
      <c r="H38" s="352">
        <f t="shared" si="3"/>
        <v>0</v>
      </c>
      <c r="I38" s="352">
        <f t="shared" si="4"/>
        <v>0</v>
      </c>
    </row>
    <row r="39" spans="1:9" ht="24" customHeight="1" x14ac:dyDescent="0.2">
      <c r="A39" s="104">
        <v>20</v>
      </c>
      <c r="B39" s="319" t="s">
        <v>306</v>
      </c>
      <c r="C39" s="173" t="str">
        <f>+'Sch 1 - Total Expense'!C26:C26</f>
        <v>Subtotal Salaries (Lines 12 thru 19)</v>
      </c>
      <c r="D39" s="105"/>
      <c r="E39" s="340">
        <f t="shared" ref="E39:I39" si="5">SUM(E31:E38)</f>
        <v>0</v>
      </c>
      <c r="F39" s="340">
        <f>SUM(F31:F38)</f>
        <v>0</v>
      </c>
      <c r="G39" s="340">
        <f>SUM(G31:G38)</f>
        <v>0</v>
      </c>
      <c r="H39" s="340">
        <f t="shared" si="5"/>
        <v>0</v>
      </c>
      <c r="I39" s="340">
        <f t="shared" si="5"/>
        <v>0</v>
      </c>
    </row>
    <row r="40" spans="1:9" ht="16.5" customHeight="1" x14ac:dyDescent="0.2">
      <c r="A40" s="70">
        <f>+'Sch 1 - Total Expense'!A27</f>
        <v>21</v>
      </c>
      <c r="B40" s="318" t="s">
        <v>46</v>
      </c>
      <c r="C40" s="130" t="str">
        <f>+'Sch 1 - Total Expense'!C27:C27</f>
        <v>Administrative Chief</v>
      </c>
      <c r="D40" s="65" t="str">
        <f>IF('Sch 2 - MTS Expense '!D27="","",'Sch 2 - MTS Expense '!D27)</f>
        <v/>
      </c>
      <c r="E40" s="350"/>
      <c r="F40" s="346">
        <f t="shared" ref="F40:H47" si="6">$E40*F$28</f>
        <v>0</v>
      </c>
      <c r="G40" s="346">
        <f t="shared" si="6"/>
        <v>0</v>
      </c>
      <c r="H40" s="346">
        <f t="shared" si="6"/>
        <v>0</v>
      </c>
      <c r="I40" s="346">
        <f t="shared" ref="I40:I48" si="7">I$28*E40</f>
        <v>0</v>
      </c>
    </row>
    <row r="41" spans="1:9" ht="16.5" customHeight="1" x14ac:dyDescent="0.2">
      <c r="A41" s="70">
        <f>+'Sch 1 - Total Expense'!A28</f>
        <v>22</v>
      </c>
      <c r="B41" s="318" t="s">
        <v>46</v>
      </c>
      <c r="C41" s="130" t="str">
        <f>+'Sch 1 - Total Expense'!C28:C28</f>
        <v>Chief</v>
      </c>
      <c r="D41" s="65" t="str">
        <f>IF('Sch 2 - MTS Expense '!D28="","",'Sch 2 - MTS Expense '!D28)</f>
        <v/>
      </c>
      <c r="E41" s="350"/>
      <c r="F41" s="346">
        <f t="shared" si="6"/>
        <v>0</v>
      </c>
      <c r="G41" s="346">
        <f t="shared" si="6"/>
        <v>0</v>
      </c>
      <c r="H41" s="346">
        <f t="shared" si="6"/>
        <v>0</v>
      </c>
      <c r="I41" s="346">
        <f t="shared" si="7"/>
        <v>0</v>
      </c>
    </row>
    <row r="42" spans="1:9" ht="16.5" customHeight="1" x14ac:dyDescent="0.2">
      <c r="A42" s="70">
        <f>+'Sch 1 - Total Expense'!A29</f>
        <v>23</v>
      </c>
      <c r="B42" s="318" t="s">
        <v>46</v>
      </c>
      <c r="C42" s="130" t="str">
        <f>+'Sch 1 - Total Expense'!C29:C29</f>
        <v>Non-MTS Benefits</v>
      </c>
      <c r="D42" s="65" t="str">
        <f>IF('Sch 2 - MTS Expense '!D29="","",'Sch 2 - MTS Expense '!D29)</f>
        <v/>
      </c>
      <c r="E42" s="350"/>
      <c r="F42" s="346">
        <f t="shared" si="6"/>
        <v>0</v>
      </c>
      <c r="G42" s="346">
        <f t="shared" si="6"/>
        <v>0</v>
      </c>
      <c r="H42" s="346">
        <f t="shared" si="6"/>
        <v>0</v>
      </c>
      <c r="I42" s="346">
        <f t="shared" si="7"/>
        <v>0</v>
      </c>
    </row>
    <row r="43" spans="1:9" ht="16.5" customHeight="1" x14ac:dyDescent="0.2">
      <c r="A43" s="70">
        <f>+'Sch 1 - Total Expense'!A30</f>
        <v>24</v>
      </c>
      <c r="B43" s="318" t="s">
        <v>46</v>
      </c>
      <c r="C43" s="130" t="str">
        <f>+'Sch 1 - Total Expense'!C30:C30</f>
        <v>MTS Benefits</v>
      </c>
      <c r="D43" s="65" t="str">
        <f>IF('Sch 2 - MTS Expense '!D30="","",'Sch 2 - MTS Expense '!D30)</f>
        <v/>
      </c>
      <c r="E43" s="350"/>
      <c r="F43" s="346">
        <f t="shared" si="6"/>
        <v>0</v>
      </c>
      <c r="G43" s="346">
        <f t="shared" si="6"/>
        <v>0</v>
      </c>
      <c r="H43" s="346">
        <f t="shared" si="6"/>
        <v>0</v>
      </c>
      <c r="I43" s="346">
        <f t="shared" si="7"/>
        <v>0</v>
      </c>
    </row>
    <row r="44" spans="1:9" ht="16.5" customHeight="1" x14ac:dyDescent="0.2">
      <c r="A44" s="70">
        <f>+'Sch 1 - Total Expense'!A31</f>
        <v>25</v>
      </c>
      <c r="B44" s="318" t="s">
        <v>46</v>
      </c>
      <c r="C44" s="131" t="str">
        <f>'Sch 2 - MTS Expense '!C31:C31</f>
        <v>Other - (Specify)</v>
      </c>
      <c r="D44" s="65" t="str">
        <f>IF('Sch 2 - MTS Expense '!D31="","",'Sch 2 - MTS Expense '!D31)</f>
        <v/>
      </c>
      <c r="E44" s="350"/>
      <c r="F44" s="346">
        <f t="shared" si="6"/>
        <v>0</v>
      </c>
      <c r="G44" s="346">
        <f t="shared" si="6"/>
        <v>0</v>
      </c>
      <c r="H44" s="346">
        <f t="shared" si="6"/>
        <v>0</v>
      </c>
      <c r="I44" s="346">
        <f t="shared" si="7"/>
        <v>0</v>
      </c>
    </row>
    <row r="45" spans="1:9" ht="16.5" customHeight="1" x14ac:dyDescent="0.2">
      <c r="A45" s="70">
        <f>+'Sch 1 - Total Expense'!A32</f>
        <v>26</v>
      </c>
      <c r="B45" s="318" t="s">
        <v>46</v>
      </c>
      <c r="C45" s="131" t="str">
        <f>'Sch 2 - MTS Expense '!C32:C32</f>
        <v>Other - (Specify)</v>
      </c>
      <c r="D45" s="65" t="str">
        <f>IF('Sch 2 - MTS Expense '!D32="","",'Sch 2 - MTS Expense '!D32)</f>
        <v/>
      </c>
      <c r="E45" s="350"/>
      <c r="F45" s="346">
        <f t="shared" si="6"/>
        <v>0</v>
      </c>
      <c r="G45" s="346">
        <f t="shared" si="6"/>
        <v>0</v>
      </c>
      <c r="H45" s="346">
        <f t="shared" si="6"/>
        <v>0</v>
      </c>
      <c r="I45" s="346">
        <f t="shared" si="7"/>
        <v>0</v>
      </c>
    </row>
    <row r="46" spans="1:9" ht="16.5" customHeight="1" x14ac:dyDescent="0.2">
      <c r="A46" s="70">
        <f>+'Sch 1 - Total Expense'!A33</f>
        <v>27</v>
      </c>
      <c r="B46" s="318" t="s">
        <v>46</v>
      </c>
      <c r="C46" s="131" t="str">
        <f>'Sch 2 - MTS Expense '!C33:C33</f>
        <v>Other - (Specify)</v>
      </c>
      <c r="D46" s="65" t="str">
        <f>IF('Sch 2 - MTS Expense '!D33="","",'Sch 2 - MTS Expense '!D33)</f>
        <v/>
      </c>
      <c r="E46" s="350"/>
      <c r="F46" s="346">
        <f t="shared" si="6"/>
        <v>0</v>
      </c>
      <c r="G46" s="346">
        <f t="shared" si="6"/>
        <v>0</v>
      </c>
      <c r="H46" s="346">
        <f t="shared" si="6"/>
        <v>0</v>
      </c>
      <c r="I46" s="346">
        <f t="shared" si="7"/>
        <v>0</v>
      </c>
    </row>
    <row r="47" spans="1:9" ht="16.5" customHeight="1" x14ac:dyDescent="0.2">
      <c r="A47" s="70">
        <f>+'Sch 1 - Total Expense'!A34</f>
        <v>28</v>
      </c>
      <c r="B47" s="318" t="s">
        <v>46</v>
      </c>
      <c r="C47" s="131" t="str">
        <f>'Sch 2 - MTS Expense '!C34:C34</f>
        <v>Other - (Specify)</v>
      </c>
      <c r="D47" s="65" t="str">
        <f>IF('Sch 2 - MTS Expense '!D34="","",'Sch 2 - MTS Expense '!D34)</f>
        <v/>
      </c>
      <c r="E47" s="350"/>
      <c r="F47" s="346">
        <f t="shared" si="6"/>
        <v>0</v>
      </c>
      <c r="G47" s="346">
        <f t="shared" si="6"/>
        <v>0</v>
      </c>
      <c r="H47" s="346">
        <f t="shared" si="6"/>
        <v>0</v>
      </c>
      <c r="I47" s="346">
        <f t="shared" si="7"/>
        <v>0</v>
      </c>
    </row>
    <row r="48" spans="1:9" ht="38.25" customHeight="1" x14ac:dyDescent="0.2">
      <c r="A48" s="104">
        <f>'Sch 1 - Total Expense'!A35</f>
        <v>29</v>
      </c>
      <c r="B48" s="319" t="s">
        <v>307</v>
      </c>
      <c r="C48" s="304" t="str">
        <f>+'Sch 1 - Total Expense'!C35:C35</f>
        <v>Subtotal Fringe Benefits (Lines 21 thru 28)</v>
      </c>
      <c r="D48" s="105"/>
      <c r="E48" s="340">
        <f>SUM(E40:E47)</f>
        <v>0</v>
      </c>
      <c r="F48" s="340">
        <f>SUM(F40:F47)</f>
        <v>0</v>
      </c>
      <c r="G48" s="340">
        <f>SUM(G40:G47)</f>
        <v>0</v>
      </c>
      <c r="H48" s="340">
        <f t="shared" ref="H48" si="8">SUM(H40:H47)</f>
        <v>0</v>
      </c>
      <c r="I48" s="340">
        <f t="shared" si="7"/>
        <v>0</v>
      </c>
    </row>
    <row r="49" spans="1:10" ht="36.75" customHeight="1" x14ac:dyDescent="0.2">
      <c r="A49" s="104">
        <f>'Sch 1 - Total Expense'!A36</f>
        <v>30</v>
      </c>
      <c r="B49" s="319" t="s">
        <v>308</v>
      </c>
      <c r="C49" s="304" t="str">
        <f>+'Sch 1 - Total Expense'!C36:C36</f>
        <v>Total Salaries &amp; Fringe Benefits (Lines 20 &amp; 29)</v>
      </c>
      <c r="D49" s="105"/>
      <c r="E49" s="340">
        <f>+E39+E48</f>
        <v>0</v>
      </c>
      <c r="F49" s="340">
        <f>+F39+F48</f>
        <v>0</v>
      </c>
      <c r="G49" s="340">
        <f>+G39+G48</f>
        <v>0</v>
      </c>
      <c r="H49" s="340">
        <f>+H39+H48</f>
        <v>0</v>
      </c>
      <c r="I49" s="340">
        <f>+I39+I48</f>
        <v>0</v>
      </c>
    </row>
    <row r="50" spans="1:10" ht="41.25" customHeight="1" x14ac:dyDescent="0.2">
      <c r="A50" s="104">
        <f>'Sch 1 - Total Expense'!A37</f>
        <v>31</v>
      </c>
      <c r="B50" s="319" t="s">
        <v>309</v>
      </c>
      <c r="C50" s="191" t="str">
        <f>'Sch 1 - Total Expense'!C37</f>
        <v>Total Capital Related, Salaries, and Fringe Benefits (Lines 11 &amp; 30)</v>
      </c>
      <c r="D50" s="108"/>
      <c r="E50" s="345">
        <f>E49+E18</f>
        <v>0</v>
      </c>
      <c r="F50" s="345">
        <f>F49+F18</f>
        <v>0</v>
      </c>
      <c r="G50" s="345">
        <f>G49+G18</f>
        <v>0</v>
      </c>
      <c r="H50" s="345">
        <f>H49+H18</f>
        <v>0</v>
      </c>
      <c r="I50" s="345">
        <f>I49+I18</f>
        <v>0</v>
      </c>
    </row>
    <row r="51" spans="1:10" ht="9.75" customHeight="1" x14ac:dyDescent="0.2">
      <c r="A51" s="37"/>
      <c r="B51" s="37"/>
      <c r="C51" s="41"/>
      <c r="D51" s="42"/>
      <c r="E51" s="43"/>
      <c r="F51" s="43"/>
      <c r="G51" s="43"/>
      <c r="H51" s="43"/>
      <c r="I51" s="43"/>
    </row>
    <row r="52" spans="1:10" ht="21" customHeight="1" x14ac:dyDescent="0.25">
      <c r="A52" s="27"/>
      <c r="B52" s="27"/>
      <c r="C52" s="305" t="s">
        <v>64</v>
      </c>
      <c r="D52" s="305"/>
      <c r="E52" s="305"/>
      <c r="F52" s="43"/>
      <c r="G52" s="43"/>
      <c r="H52" s="43"/>
      <c r="I52" s="43"/>
    </row>
    <row r="53" spans="1:10" ht="18" customHeight="1" x14ac:dyDescent="0.25">
      <c r="A53" s="27"/>
      <c r="B53" s="27"/>
      <c r="C53" s="169" t="s">
        <v>38</v>
      </c>
      <c r="D53" s="172" t="s">
        <v>54</v>
      </c>
      <c r="E53" s="172" t="s">
        <v>55</v>
      </c>
      <c r="F53" s="43"/>
      <c r="G53" s="43"/>
      <c r="H53" s="43"/>
      <c r="I53" s="43"/>
    </row>
    <row r="54" spans="1:10" ht="18" customHeight="1" x14ac:dyDescent="0.2">
      <c r="A54" s="27"/>
      <c r="B54" s="27"/>
      <c r="C54" s="153" t="s">
        <v>135</v>
      </c>
      <c r="D54" s="73"/>
      <c r="E54" s="165">
        <f>IF(D54=0,0,+D54/$D$58)</f>
        <v>0</v>
      </c>
      <c r="F54" s="43"/>
      <c r="G54" s="43"/>
      <c r="H54" s="43"/>
      <c r="I54" s="43"/>
    </row>
    <row r="55" spans="1:10" ht="18" customHeight="1" x14ac:dyDescent="0.2">
      <c r="A55" s="27"/>
      <c r="B55" s="27"/>
      <c r="C55" s="153" t="s">
        <v>136</v>
      </c>
      <c r="D55" s="73"/>
      <c r="E55" s="165">
        <f>IF(D55=0,0,+D55/$D$58)</f>
        <v>0</v>
      </c>
      <c r="F55" s="43"/>
      <c r="G55" s="43"/>
      <c r="H55" s="43"/>
      <c r="I55" s="43"/>
    </row>
    <row r="56" spans="1:10" ht="18" customHeight="1" x14ac:dyDescent="0.2">
      <c r="A56" s="27"/>
      <c r="B56" s="27"/>
      <c r="C56" s="153" t="s">
        <v>137</v>
      </c>
      <c r="D56" s="73"/>
      <c r="E56" s="165">
        <f>IF(D56=0,0,+D56/$D$58)</f>
        <v>0</v>
      </c>
      <c r="F56" s="43"/>
      <c r="G56" s="43"/>
      <c r="H56" s="43"/>
      <c r="I56" s="43"/>
    </row>
    <row r="57" spans="1:10" ht="18" customHeight="1" x14ac:dyDescent="0.2">
      <c r="A57" s="27"/>
      <c r="B57" s="27"/>
      <c r="C57" s="153" t="s">
        <v>138</v>
      </c>
      <c r="D57" s="73"/>
      <c r="E57" s="165">
        <f>IF(D57=0,0,+D57/$D$58)</f>
        <v>0</v>
      </c>
      <c r="F57" s="43"/>
      <c r="G57" s="43"/>
      <c r="H57" s="43"/>
      <c r="I57" s="43"/>
    </row>
    <row r="58" spans="1:10" ht="18" customHeight="1" x14ac:dyDescent="0.25">
      <c r="A58" s="27"/>
      <c r="B58" s="27"/>
      <c r="C58" s="169" t="s">
        <v>39</v>
      </c>
      <c r="D58" s="170">
        <f>SUM(D54:D57)</f>
        <v>0</v>
      </c>
      <c r="E58" s="171">
        <f>SUM(E54:E57)</f>
        <v>0</v>
      </c>
      <c r="F58" s="43"/>
      <c r="G58" s="43"/>
      <c r="H58" s="43"/>
      <c r="I58" s="43"/>
    </row>
    <row r="59" spans="1:10" ht="15.75" customHeight="1" x14ac:dyDescent="0.2">
      <c r="A59" s="37"/>
      <c r="B59" s="37"/>
      <c r="C59" s="41"/>
      <c r="D59" s="42"/>
      <c r="E59" s="43"/>
      <c r="F59" s="43"/>
      <c r="G59" s="43"/>
      <c r="H59" s="43"/>
      <c r="I59" s="43"/>
    </row>
    <row r="60" spans="1:10" ht="12" customHeight="1" x14ac:dyDescent="0.25">
      <c r="A60" s="27"/>
      <c r="B60" s="27"/>
      <c r="C60" s="27"/>
      <c r="D60" s="27"/>
      <c r="E60" s="27"/>
      <c r="F60" s="192"/>
      <c r="G60" s="192"/>
      <c r="H60" s="192"/>
      <c r="I60" s="192"/>
      <c r="J60" s="18"/>
    </row>
    <row r="61" spans="1:10" ht="12" customHeight="1" x14ac:dyDescent="0.25">
      <c r="A61" s="27"/>
      <c r="B61" s="27"/>
      <c r="C61" s="27"/>
      <c r="D61" s="27"/>
      <c r="E61" s="27"/>
      <c r="F61" s="192"/>
      <c r="G61" s="192"/>
      <c r="H61" s="192"/>
      <c r="I61" s="27"/>
    </row>
    <row r="62" spans="1:10" ht="12" customHeight="1" x14ac:dyDescent="0.2">
      <c r="A62" s="27"/>
      <c r="B62" s="27"/>
      <c r="C62" s="27"/>
      <c r="D62" s="27"/>
      <c r="E62" s="27"/>
      <c r="F62" s="134"/>
      <c r="G62" s="134"/>
      <c r="H62" s="134"/>
      <c r="I62" s="27"/>
    </row>
    <row r="63" spans="1:10" ht="12" customHeight="1" x14ac:dyDescent="0.2">
      <c r="A63" s="27"/>
      <c r="B63" s="27"/>
      <c r="C63" s="27"/>
      <c r="D63" s="27"/>
      <c r="E63" s="27"/>
      <c r="F63" s="134"/>
      <c r="G63" s="134"/>
      <c r="H63" s="134"/>
      <c r="I63" s="27"/>
    </row>
    <row r="64" spans="1:10" ht="12" customHeight="1" x14ac:dyDescent="0.2">
      <c r="A64" s="27"/>
      <c r="B64" s="27"/>
      <c r="C64" s="27"/>
      <c r="D64" s="27"/>
      <c r="E64" s="27"/>
      <c r="F64" s="134"/>
      <c r="G64" s="134"/>
      <c r="H64" s="134"/>
      <c r="I64" s="27"/>
    </row>
    <row r="65" spans="1:9" ht="10.5" customHeight="1" x14ac:dyDescent="0.2">
      <c r="A65" s="27"/>
      <c r="B65" s="27"/>
      <c r="C65" s="27"/>
      <c r="D65" s="27"/>
      <c r="E65" s="27"/>
      <c r="F65" s="134"/>
      <c r="G65" s="134"/>
      <c r="H65" s="134"/>
      <c r="I65" s="27"/>
    </row>
    <row r="66" spans="1:9" ht="10.5" customHeight="1" x14ac:dyDescent="0.2">
      <c r="A66" s="27"/>
      <c r="B66" s="27"/>
      <c r="C66" s="27"/>
      <c r="D66" s="27"/>
      <c r="E66" s="31"/>
      <c r="F66" s="31"/>
      <c r="G66" s="31"/>
      <c r="H66" s="31"/>
      <c r="I66" s="31"/>
    </row>
  </sheetData>
  <protectedRanges>
    <protectedRange sqref="E8:E17" name="Range1"/>
    <protectedRange sqref="D22:D25" name="Range2"/>
    <protectedRange sqref="E31:E38" name="Range3"/>
    <protectedRange sqref="E40:E47" name="Range4"/>
    <protectedRange sqref="D54:D57" name="Range5"/>
  </protectedRanges>
  <printOptions horizontalCentered="1"/>
  <pageMargins left="0.33" right="0.33" top="0.5" bottom="0.5" header="0.25" footer="0.25"/>
  <pageSetup scale="55" fitToHeight="0" orientation="portrait" horizontalDpi="300" verticalDpi="300" r:id="rId1"/>
  <headerFooter alignWithMargins="0">
    <oddHeader>&amp;L&amp;9State of Alaska&amp;R&amp;9Emergency Medical Transportation Services</oddHeader>
    <oddFooter>&amp;L&amp;9January 18, 2022&amp;C&amp;9Sch 4- Capital Related and Salaries and Benefits&amp;R&amp;9Page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55"/>
  <sheetViews>
    <sheetView showGridLines="0" view="pageLayout" topLeftCell="A24" zoomScale="70" zoomScaleNormal="100" zoomScaleSheetLayoutView="100" zoomScalePageLayoutView="70" workbookViewId="0">
      <selection activeCell="F50" sqref="F50:F54"/>
    </sheetView>
  </sheetViews>
  <sheetFormatPr defaultColWidth="4.6640625" defaultRowHeight="10.5" customHeight="1" x14ac:dyDescent="0.2"/>
  <cols>
    <col min="1" max="1" width="7.77734375" style="8" customWidth="1"/>
    <col min="2" max="2" width="23.44140625" style="8" customWidth="1"/>
    <col min="3" max="3" width="36.33203125" style="8" bestFit="1" customWidth="1"/>
    <col min="4" max="4" width="9" style="8" customWidth="1"/>
    <col min="5" max="5" width="21.109375" style="14" customWidth="1"/>
    <col min="6" max="7" width="15" style="14" customWidth="1"/>
    <col min="8" max="8" width="13.44140625" style="14" customWidth="1"/>
    <col min="9" max="9" width="19.21875" style="14" customWidth="1"/>
    <col min="10" max="10" width="4" style="14" customWidth="1"/>
    <col min="11" max="16384" width="4.6640625" style="8"/>
  </cols>
  <sheetData>
    <row r="1" spans="1:10" s="5" customFormat="1" ht="18" customHeight="1" x14ac:dyDescent="0.2">
      <c r="C1" s="69"/>
      <c r="D1" s="69"/>
      <c r="E1" s="69"/>
      <c r="F1" s="38" t="s">
        <v>96</v>
      </c>
      <c r="G1" s="69"/>
      <c r="H1" s="69"/>
      <c r="I1" s="69"/>
      <c r="J1" s="69"/>
    </row>
    <row r="2" spans="1:10" ht="16.5" customHeight="1" x14ac:dyDescent="0.2">
      <c r="A2" s="6"/>
      <c r="B2" s="6"/>
      <c r="C2" s="6"/>
      <c r="D2" s="7"/>
      <c r="E2" s="13"/>
      <c r="F2" s="13"/>
      <c r="G2" s="13"/>
      <c r="H2" s="13"/>
      <c r="I2" s="13"/>
      <c r="J2" s="13"/>
    </row>
    <row r="3" spans="1:10" ht="31.5" customHeight="1" x14ac:dyDescent="0.2">
      <c r="A3" s="185" t="s">
        <v>98</v>
      </c>
      <c r="B3" s="185"/>
      <c r="C3" s="219">
        <f>Certification!C6</f>
        <v>0</v>
      </c>
      <c r="D3" s="69"/>
      <c r="E3" s="69"/>
      <c r="F3" s="30"/>
      <c r="G3" s="31"/>
      <c r="H3" s="186" t="s">
        <v>58</v>
      </c>
      <c r="I3" s="218">
        <f>Certification!C28</f>
        <v>0</v>
      </c>
      <c r="J3" s="28"/>
    </row>
    <row r="4" spans="1:10" ht="16.5" customHeight="1" x14ac:dyDescent="0.2">
      <c r="A4" s="27"/>
      <c r="B4" s="27"/>
      <c r="C4" s="27"/>
      <c r="D4" s="69"/>
      <c r="E4" s="69"/>
      <c r="F4" s="30"/>
      <c r="G4" s="31"/>
      <c r="H4" s="31"/>
      <c r="I4" s="35"/>
      <c r="J4" s="36"/>
    </row>
    <row r="5" spans="1:10" ht="16.5" customHeight="1" x14ac:dyDescent="0.2">
      <c r="A5" s="27"/>
      <c r="B5" s="27"/>
      <c r="C5" s="27"/>
      <c r="D5" s="27"/>
      <c r="E5" s="202" t="s">
        <v>52</v>
      </c>
      <c r="F5" s="189">
        <f>G50</f>
        <v>0</v>
      </c>
      <c r="G5" s="189">
        <f>G51</f>
        <v>0</v>
      </c>
      <c r="H5" s="189">
        <f>G52</f>
        <v>0</v>
      </c>
      <c r="I5" s="189">
        <f>G53</f>
        <v>0</v>
      </c>
      <c r="J5" s="34"/>
    </row>
    <row r="6" spans="1:10" ht="10.5" customHeight="1" x14ac:dyDescent="0.2">
      <c r="A6" s="27"/>
      <c r="B6" s="27"/>
      <c r="C6" s="27"/>
      <c r="D6" s="38"/>
      <c r="E6" s="175">
        <v>1</v>
      </c>
      <c r="F6" s="175">
        <v>2</v>
      </c>
      <c r="G6" s="175">
        <v>3</v>
      </c>
      <c r="H6" s="175">
        <v>4</v>
      </c>
      <c r="I6" s="175">
        <v>5</v>
      </c>
    </row>
    <row r="7" spans="1:10" ht="47.25" x14ac:dyDescent="0.2">
      <c r="A7" s="176" t="s">
        <v>47</v>
      </c>
      <c r="B7" s="176" t="s">
        <v>303</v>
      </c>
      <c r="C7" s="191" t="s">
        <v>42</v>
      </c>
      <c r="D7" s="176" t="s">
        <v>48</v>
      </c>
      <c r="E7" s="177" t="s">
        <v>91</v>
      </c>
      <c r="F7" s="177" t="s">
        <v>236</v>
      </c>
      <c r="G7" s="177" t="s">
        <v>237</v>
      </c>
      <c r="H7" s="177" t="s">
        <v>238</v>
      </c>
      <c r="I7" s="177" t="s">
        <v>163</v>
      </c>
    </row>
    <row r="8" spans="1:10" ht="15.75" customHeight="1" x14ac:dyDescent="0.2">
      <c r="A8" s="70">
        <f>+'Sch 1 - Total Expense'!A38</f>
        <v>32</v>
      </c>
      <c r="B8" s="318" t="s">
        <v>310</v>
      </c>
      <c r="C8" s="130" t="str">
        <f>+'Sch 1 - Total Expense'!C38:C38</f>
        <v>Administrative</v>
      </c>
      <c r="D8" s="65" t="str">
        <f>IF('Sch 2 - MTS Expense '!D38="","",'Sch 2 - MTS Expense '!D38)</f>
        <v/>
      </c>
      <c r="E8" s="350"/>
      <c r="F8" s="346">
        <f t="shared" ref="F8:I38" si="0">F$5*$E8</f>
        <v>0</v>
      </c>
      <c r="G8" s="346">
        <f t="shared" si="0"/>
        <v>0</v>
      </c>
      <c r="H8" s="346">
        <f t="shared" si="0"/>
        <v>0</v>
      </c>
      <c r="I8" s="346">
        <f t="shared" si="0"/>
        <v>0</v>
      </c>
    </row>
    <row r="9" spans="1:10" ht="15.75" customHeight="1" x14ac:dyDescent="0.2">
      <c r="A9" s="70">
        <f>+'Sch 1 - Total Expense'!A39</f>
        <v>33</v>
      </c>
      <c r="B9" s="318" t="s">
        <v>310</v>
      </c>
      <c r="C9" s="130" t="str">
        <f>+'Sch 1 - Total Expense'!C39:C39</f>
        <v>Legal</v>
      </c>
      <c r="D9" s="65" t="str">
        <f>IF('Sch 2 - MTS Expense '!D39="","",'Sch 2 - MTS Expense '!D39)</f>
        <v/>
      </c>
      <c r="E9" s="350"/>
      <c r="F9" s="346">
        <f t="shared" si="0"/>
        <v>0</v>
      </c>
      <c r="G9" s="346">
        <f t="shared" si="0"/>
        <v>0</v>
      </c>
      <c r="H9" s="346">
        <f t="shared" si="0"/>
        <v>0</v>
      </c>
      <c r="I9" s="346">
        <f t="shared" si="0"/>
        <v>0</v>
      </c>
    </row>
    <row r="10" spans="1:10" ht="15.75" customHeight="1" x14ac:dyDescent="0.2">
      <c r="A10" s="70">
        <f>+'Sch 1 - Total Expense'!A40</f>
        <v>34</v>
      </c>
      <c r="B10" s="318" t="s">
        <v>310</v>
      </c>
      <c r="C10" s="130" t="str">
        <f>+'Sch 1 - Total Expense'!C40:C40</f>
        <v>Accounting</v>
      </c>
      <c r="D10" s="65" t="str">
        <f>IF('Sch 2 - MTS Expense '!D40="","",'Sch 2 - MTS Expense '!D40)</f>
        <v/>
      </c>
      <c r="E10" s="350"/>
      <c r="F10" s="346">
        <f t="shared" si="0"/>
        <v>0</v>
      </c>
      <c r="G10" s="346">
        <f t="shared" si="0"/>
        <v>0</v>
      </c>
      <c r="H10" s="346">
        <f t="shared" si="0"/>
        <v>0</v>
      </c>
      <c r="I10" s="346">
        <f t="shared" si="0"/>
        <v>0</v>
      </c>
    </row>
    <row r="11" spans="1:10" ht="15.75" customHeight="1" x14ac:dyDescent="0.2">
      <c r="A11" s="70">
        <f>+'Sch 1 - Total Expense'!A41</f>
        <v>35</v>
      </c>
      <c r="B11" s="318" t="s">
        <v>310</v>
      </c>
      <c r="C11" s="130" t="str">
        <f>+'Sch 1 - Total Expense'!C41:C41</f>
        <v xml:space="preserve">Advertising </v>
      </c>
      <c r="D11" s="65" t="str">
        <f>IF('Sch 2 - MTS Expense '!D41="","",'Sch 2 - MTS Expense '!D41)</f>
        <v/>
      </c>
      <c r="E11" s="350"/>
      <c r="F11" s="346">
        <f t="shared" si="0"/>
        <v>0</v>
      </c>
      <c r="G11" s="346">
        <f t="shared" si="0"/>
        <v>0</v>
      </c>
      <c r="H11" s="346">
        <f t="shared" si="0"/>
        <v>0</v>
      </c>
      <c r="I11" s="346">
        <f t="shared" si="0"/>
        <v>0</v>
      </c>
    </row>
    <row r="12" spans="1:10" ht="15.75" customHeight="1" x14ac:dyDescent="0.2">
      <c r="A12" s="70">
        <f>+'Sch 1 - Total Expense'!A42</f>
        <v>36</v>
      </c>
      <c r="B12" s="318" t="s">
        <v>310</v>
      </c>
      <c r="C12" s="130" t="str">
        <f>+'Sch 1 - Total Expense'!C42:C42</f>
        <v>Consulting Expenses</v>
      </c>
      <c r="D12" s="65" t="str">
        <f>IF('Sch 2 - MTS Expense '!D42="","",'Sch 2 - MTS Expense '!D42)</f>
        <v/>
      </c>
      <c r="E12" s="350"/>
      <c r="F12" s="346">
        <f t="shared" si="0"/>
        <v>0</v>
      </c>
      <c r="G12" s="346">
        <f t="shared" si="0"/>
        <v>0</v>
      </c>
      <c r="H12" s="346">
        <f t="shared" si="0"/>
        <v>0</v>
      </c>
      <c r="I12" s="346">
        <f t="shared" si="0"/>
        <v>0</v>
      </c>
    </row>
    <row r="13" spans="1:10" ht="15.75" customHeight="1" x14ac:dyDescent="0.2">
      <c r="A13" s="70">
        <f>+'Sch 1 - Total Expense'!A43</f>
        <v>37</v>
      </c>
      <c r="B13" s="318" t="s">
        <v>310</v>
      </c>
      <c r="C13" s="130" t="str">
        <f>+'Sch 1 - Total Expense'!C43:C43</f>
        <v>Contracted Labor</v>
      </c>
      <c r="D13" s="65" t="str">
        <f>IF('Sch 2 - MTS Expense '!D43="","",'Sch 2 - MTS Expense '!D43)</f>
        <v/>
      </c>
      <c r="E13" s="350"/>
      <c r="F13" s="346">
        <f t="shared" si="0"/>
        <v>0</v>
      </c>
      <c r="G13" s="346">
        <f t="shared" si="0"/>
        <v>0</v>
      </c>
      <c r="H13" s="346">
        <f t="shared" si="0"/>
        <v>0</v>
      </c>
      <c r="I13" s="346">
        <f t="shared" si="0"/>
        <v>0</v>
      </c>
    </row>
    <row r="14" spans="1:10" ht="15.75" customHeight="1" x14ac:dyDescent="0.2">
      <c r="A14" s="70">
        <f>+'Sch 1 - Total Expense'!A44</f>
        <v>38</v>
      </c>
      <c r="B14" s="318" t="s">
        <v>310</v>
      </c>
      <c r="C14" s="130" t="str">
        <f>+'Sch 1 - Total Expense'!C44:C44</f>
        <v>Interest - Other</v>
      </c>
      <c r="D14" s="65" t="str">
        <f>IF('Sch 2 - MTS Expense '!D44="","",'Sch 2 - MTS Expense '!D44)</f>
        <v/>
      </c>
      <c r="E14" s="350"/>
      <c r="F14" s="346">
        <f t="shared" si="0"/>
        <v>0</v>
      </c>
      <c r="G14" s="346">
        <f t="shared" si="0"/>
        <v>0</v>
      </c>
      <c r="H14" s="346">
        <f t="shared" si="0"/>
        <v>0</v>
      </c>
      <c r="I14" s="346">
        <f t="shared" si="0"/>
        <v>0</v>
      </c>
    </row>
    <row r="15" spans="1:10" ht="15.75" customHeight="1" x14ac:dyDescent="0.2">
      <c r="A15" s="70">
        <f>+'Sch 1 - Total Expense'!A45</f>
        <v>39</v>
      </c>
      <c r="B15" s="318" t="s">
        <v>310</v>
      </c>
      <c r="C15" s="130" t="str">
        <f>+'Sch 1 - Total Expense'!C45:C45</f>
        <v>Training</v>
      </c>
      <c r="D15" s="65" t="str">
        <f>IF('Sch 2 - MTS Expense '!D45="","",'Sch 2 - MTS Expense '!D45)</f>
        <v/>
      </c>
      <c r="E15" s="350"/>
      <c r="F15" s="346">
        <f t="shared" si="0"/>
        <v>0</v>
      </c>
      <c r="G15" s="346">
        <f t="shared" si="0"/>
        <v>0</v>
      </c>
      <c r="H15" s="346">
        <f t="shared" si="0"/>
        <v>0</v>
      </c>
      <c r="I15" s="346">
        <f t="shared" si="0"/>
        <v>0</v>
      </c>
    </row>
    <row r="16" spans="1:10" ht="15.75" customHeight="1" x14ac:dyDescent="0.2">
      <c r="A16" s="70">
        <f>+'Sch 1 - Total Expense'!A46</f>
        <v>40</v>
      </c>
      <c r="B16" s="318" t="s">
        <v>310</v>
      </c>
      <c r="C16" s="130" t="str">
        <f>+'Sch 1 - Total Expense'!C46:C46</f>
        <v>General Insurance</v>
      </c>
      <c r="D16" s="65" t="str">
        <f>IF('Sch 2 - MTS Expense '!D46="","",'Sch 2 - MTS Expense '!D46)</f>
        <v/>
      </c>
      <c r="E16" s="350"/>
      <c r="F16" s="346">
        <f t="shared" si="0"/>
        <v>0</v>
      </c>
      <c r="G16" s="346">
        <f t="shared" si="0"/>
        <v>0</v>
      </c>
      <c r="H16" s="346">
        <f t="shared" si="0"/>
        <v>0</v>
      </c>
      <c r="I16" s="346">
        <f t="shared" si="0"/>
        <v>0</v>
      </c>
    </row>
    <row r="17" spans="1:9" ht="15.75" customHeight="1" x14ac:dyDescent="0.2">
      <c r="A17" s="70">
        <f>+'Sch 1 - Total Expense'!A47</f>
        <v>41</v>
      </c>
      <c r="B17" s="318" t="s">
        <v>310</v>
      </c>
      <c r="C17" s="130" t="str">
        <f>+'Sch 1 - Total Expense'!C47:C47</f>
        <v>Supplies</v>
      </c>
      <c r="D17" s="65" t="str">
        <f>IF('Sch 2 - MTS Expense '!D47="","",'Sch 2 - MTS Expense '!D47)</f>
        <v/>
      </c>
      <c r="E17" s="350"/>
      <c r="F17" s="346">
        <f t="shared" si="0"/>
        <v>0</v>
      </c>
      <c r="G17" s="346">
        <f t="shared" si="0"/>
        <v>0</v>
      </c>
      <c r="H17" s="346">
        <f t="shared" si="0"/>
        <v>0</v>
      </c>
      <c r="I17" s="346">
        <f t="shared" si="0"/>
        <v>0</v>
      </c>
    </row>
    <row r="18" spans="1:9" ht="15.75" customHeight="1" x14ac:dyDescent="0.2">
      <c r="A18" s="70">
        <f>+'Sch 1 - Total Expense'!A48</f>
        <v>42</v>
      </c>
      <c r="B18" s="318" t="s">
        <v>310</v>
      </c>
      <c r="C18" s="130" t="str">
        <f>+'Sch 1 - Total Expense'!C48:C48</f>
        <v>Bad Debt</v>
      </c>
      <c r="D18" s="65" t="str">
        <f>IF('Sch 2 - MTS Expense '!D48="","",'Sch 2 - MTS Expense '!D48)</f>
        <v/>
      </c>
      <c r="E18" s="350"/>
      <c r="F18" s="346">
        <f t="shared" si="0"/>
        <v>0</v>
      </c>
      <c r="G18" s="346">
        <f t="shared" si="0"/>
        <v>0</v>
      </c>
      <c r="H18" s="346">
        <f t="shared" si="0"/>
        <v>0</v>
      </c>
      <c r="I18" s="346">
        <f t="shared" si="0"/>
        <v>0</v>
      </c>
    </row>
    <row r="19" spans="1:9" ht="15.75" customHeight="1" x14ac:dyDescent="0.2">
      <c r="A19" s="70">
        <f>+'Sch 1 - Total Expense'!A49</f>
        <v>43</v>
      </c>
      <c r="B19" s="318" t="s">
        <v>310</v>
      </c>
      <c r="C19" s="130" t="str">
        <f>+'Sch 1 - Total Expense'!C49:C49</f>
        <v>Plant Operations and Maintenance</v>
      </c>
      <c r="D19" s="65" t="str">
        <f>IF('Sch 2 - MTS Expense '!D49="","",'Sch 2 - MTS Expense '!D49)</f>
        <v/>
      </c>
      <c r="E19" s="350"/>
      <c r="F19" s="346">
        <f t="shared" si="0"/>
        <v>0</v>
      </c>
      <c r="G19" s="346">
        <f t="shared" si="0"/>
        <v>0</v>
      </c>
      <c r="H19" s="346">
        <f t="shared" si="0"/>
        <v>0</v>
      </c>
      <c r="I19" s="346">
        <f t="shared" si="0"/>
        <v>0</v>
      </c>
    </row>
    <row r="20" spans="1:9" ht="15.75" customHeight="1" x14ac:dyDescent="0.2">
      <c r="A20" s="70">
        <f>+'Sch 1 - Total Expense'!A50</f>
        <v>44</v>
      </c>
      <c r="B20" s="318" t="s">
        <v>310</v>
      </c>
      <c r="C20" s="130" t="str">
        <f>+'Sch 1 - Total Expense'!C50:C50</f>
        <v>Housekeeping</v>
      </c>
      <c r="D20" s="65" t="str">
        <f>IF('Sch 2 - MTS Expense '!D50="","",'Sch 2 - MTS Expense '!D50)</f>
        <v/>
      </c>
      <c r="E20" s="350"/>
      <c r="F20" s="346">
        <f t="shared" si="0"/>
        <v>0</v>
      </c>
      <c r="G20" s="346">
        <f t="shared" si="0"/>
        <v>0</v>
      </c>
      <c r="H20" s="346">
        <f t="shared" si="0"/>
        <v>0</v>
      </c>
      <c r="I20" s="346">
        <f t="shared" si="0"/>
        <v>0</v>
      </c>
    </row>
    <row r="21" spans="1:9" ht="15.75" customHeight="1" x14ac:dyDescent="0.2">
      <c r="A21" s="70">
        <f>+'Sch 1 - Total Expense'!A51</f>
        <v>45</v>
      </c>
      <c r="B21" s="318" t="s">
        <v>310</v>
      </c>
      <c r="C21" s="130" t="str">
        <f>+'Sch 1 - Total Expense'!C51:C51</f>
        <v>Utilities</v>
      </c>
      <c r="D21" s="65" t="str">
        <f>IF('Sch 2 - MTS Expense '!D51="","",'Sch 2 - MTS Expense '!D51)</f>
        <v/>
      </c>
      <c r="E21" s="350"/>
      <c r="F21" s="346">
        <f t="shared" si="0"/>
        <v>0</v>
      </c>
      <c r="G21" s="346">
        <f t="shared" si="0"/>
        <v>0</v>
      </c>
      <c r="H21" s="346">
        <f t="shared" si="0"/>
        <v>0</v>
      </c>
      <c r="I21" s="346">
        <f t="shared" si="0"/>
        <v>0</v>
      </c>
    </row>
    <row r="22" spans="1:9" ht="15.75" customHeight="1" x14ac:dyDescent="0.2">
      <c r="A22" s="70">
        <f>+'Sch 1 - Total Expense'!A52</f>
        <v>46</v>
      </c>
      <c r="B22" s="318" t="s">
        <v>310</v>
      </c>
      <c r="C22" s="130" t="str">
        <f>+'Sch 1 - Total Expense'!C52:C52</f>
        <v>Medical Supplies</v>
      </c>
      <c r="D22" s="65" t="str">
        <f>IF('Sch 2 - MTS Expense '!D52="","",'Sch 2 - MTS Expense '!D52)</f>
        <v/>
      </c>
      <c r="E22" s="350"/>
      <c r="F22" s="346">
        <f t="shared" si="0"/>
        <v>0</v>
      </c>
      <c r="G22" s="346">
        <f t="shared" si="0"/>
        <v>0</v>
      </c>
      <c r="H22" s="346">
        <f t="shared" si="0"/>
        <v>0</v>
      </c>
      <c r="I22" s="346">
        <f t="shared" si="0"/>
        <v>0</v>
      </c>
    </row>
    <row r="23" spans="1:9" ht="15.75" customHeight="1" x14ac:dyDescent="0.2">
      <c r="A23" s="70">
        <f>+'Sch 1 - Total Expense'!A53</f>
        <v>47</v>
      </c>
      <c r="B23" s="318" t="s">
        <v>310</v>
      </c>
      <c r="C23" s="130" t="str">
        <f>+'Sch 1 - Total Expense'!C53:C53</f>
        <v>Minor Medical Equipment</v>
      </c>
      <c r="D23" s="65" t="str">
        <f>IF('Sch 2 - MTS Expense '!D53="","",'Sch 2 - MTS Expense '!D53)</f>
        <v/>
      </c>
      <c r="E23" s="350"/>
      <c r="F23" s="346">
        <f t="shared" si="0"/>
        <v>0</v>
      </c>
      <c r="G23" s="346">
        <f t="shared" si="0"/>
        <v>0</v>
      </c>
      <c r="H23" s="346">
        <f t="shared" si="0"/>
        <v>0</v>
      </c>
      <c r="I23" s="346">
        <f t="shared" si="0"/>
        <v>0</v>
      </c>
    </row>
    <row r="24" spans="1:9" ht="15.75" customHeight="1" x14ac:dyDescent="0.2">
      <c r="A24" s="70">
        <f>+'Sch 1 - Total Expense'!A54</f>
        <v>48</v>
      </c>
      <c r="B24" s="318" t="s">
        <v>310</v>
      </c>
      <c r="C24" s="130" t="str">
        <f>+'Sch 1 - Total Expense'!C54:C54</f>
        <v>Minor Equipment</v>
      </c>
      <c r="D24" s="65" t="str">
        <f>IF('Sch 2 - MTS Expense '!D54="","",'Sch 2 - MTS Expense '!D54)</f>
        <v/>
      </c>
      <c r="E24" s="350"/>
      <c r="F24" s="346">
        <f t="shared" si="0"/>
        <v>0</v>
      </c>
      <c r="G24" s="346">
        <f t="shared" si="0"/>
        <v>0</v>
      </c>
      <c r="H24" s="346">
        <f t="shared" si="0"/>
        <v>0</v>
      </c>
      <c r="I24" s="346">
        <f t="shared" si="0"/>
        <v>0</v>
      </c>
    </row>
    <row r="25" spans="1:9" ht="15.75" customHeight="1" x14ac:dyDescent="0.2">
      <c r="A25" s="70">
        <f>+'Sch 1 - Total Expense'!A55</f>
        <v>49</v>
      </c>
      <c r="B25" s="318" t="s">
        <v>310</v>
      </c>
      <c r="C25" s="130" t="str">
        <f>+'Sch 1 - Total Expense'!C55:C55</f>
        <v>Fines and Penalties</v>
      </c>
      <c r="D25" s="65" t="str">
        <f>IF('Sch 2 - MTS Expense '!D55="","",'Sch 2 - MTS Expense '!D55)</f>
        <v/>
      </c>
      <c r="E25" s="350"/>
      <c r="F25" s="346">
        <f t="shared" si="0"/>
        <v>0</v>
      </c>
      <c r="G25" s="346">
        <f t="shared" si="0"/>
        <v>0</v>
      </c>
      <c r="H25" s="346">
        <f t="shared" si="0"/>
        <v>0</v>
      </c>
      <c r="I25" s="346">
        <f t="shared" si="0"/>
        <v>0</v>
      </c>
    </row>
    <row r="26" spans="1:9" ht="15.75" customHeight="1" x14ac:dyDescent="0.2">
      <c r="A26" s="70">
        <f>+'Sch 1 - Total Expense'!A56</f>
        <v>50</v>
      </c>
      <c r="B26" s="318" t="s">
        <v>310</v>
      </c>
      <c r="C26" s="130" t="str">
        <f>+'Sch 1 - Total Expense'!C56:C56</f>
        <v>Fleet Maintenance</v>
      </c>
      <c r="D26" s="65" t="str">
        <f>IF('Sch 2 - MTS Expense '!D56="","",'Sch 2 - MTS Expense '!D56)</f>
        <v/>
      </c>
      <c r="E26" s="350"/>
      <c r="F26" s="346">
        <f t="shared" si="0"/>
        <v>0</v>
      </c>
      <c r="G26" s="346">
        <f t="shared" si="0"/>
        <v>0</v>
      </c>
      <c r="H26" s="346">
        <f t="shared" si="0"/>
        <v>0</v>
      </c>
      <c r="I26" s="346">
        <f t="shared" si="0"/>
        <v>0</v>
      </c>
    </row>
    <row r="27" spans="1:9" ht="15.75" customHeight="1" x14ac:dyDescent="0.2">
      <c r="A27" s="70">
        <f>+'Sch 1 - Total Expense'!A57</f>
        <v>51</v>
      </c>
      <c r="B27" s="318" t="s">
        <v>310</v>
      </c>
      <c r="C27" s="130" t="str">
        <f>+'Sch 1 - Total Expense'!C57:C57</f>
        <v xml:space="preserve">Communications </v>
      </c>
      <c r="D27" s="65" t="str">
        <f>IF('Sch 2 - MTS Expense '!D57="","",'Sch 2 - MTS Expense '!D57)</f>
        <v/>
      </c>
      <c r="E27" s="350"/>
      <c r="F27" s="346">
        <f t="shared" si="0"/>
        <v>0</v>
      </c>
      <c r="G27" s="346">
        <f t="shared" si="0"/>
        <v>0</v>
      </c>
      <c r="H27" s="346">
        <f t="shared" si="0"/>
        <v>0</v>
      </c>
      <c r="I27" s="346">
        <f t="shared" si="0"/>
        <v>0</v>
      </c>
    </row>
    <row r="28" spans="1:9" ht="15.75" customHeight="1" x14ac:dyDescent="0.2">
      <c r="A28" s="70">
        <f>+'Sch 1 - Total Expense'!A58</f>
        <v>52</v>
      </c>
      <c r="B28" s="318" t="s">
        <v>310</v>
      </c>
      <c r="C28" s="130" t="str">
        <f>+'Sch 1 - Total Expense'!C58:C58</f>
        <v xml:space="preserve">Recruit Academy </v>
      </c>
      <c r="D28" s="65" t="str">
        <f>IF('Sch 2 - MTS Expense '!D58="","",'Sch 2 - MTS Expense '!D58)</f>
        <v/>
      </c>
      <c r="E28" s="350"/>
      <c r="F28" s="346">
        <f t="shared" si="0"/>
        <v>0</v>
      </c>
      <c r="G28" s="346">
        <f t="shared" si="0"/>
        <v>0</v>
      </c>
      <c r="H28" s="346">
        <f t="shared" si="0"/>
        <v>0</v>
      </c>
      <c r="I28" s="346">
        <f t="shared" si="0"/>
        <v>0</v>
      </c>
    </row>
    <row r="29" spans="1:9" ht="15.75" customHeight="1" x14ac:dyDescent="0.2">
      <c r="A29" s="70">
        <f>+'Sch 1 - Total Expense'!A59</f>
        <v>53</v>
      </c>
      <c r="B29" s="318" t="s">
        <v>310</v>
      </c>
      <c r="C29" s="130" t="str">
        <f>+'Sch 1 - Total Expense'!C59:C59</f>
        <v xml:space="preserve">Dispatch Service </v>
      </c>
      <c r="D29" s="65" t="str">
        <f>IF('Sch 2 - MTS Expense '!D59="","",'Sch 2 - MTS Expense '!D59)</f>
        <v/>
      </c>
      <c r="E29" s="350"/>
      <c r="F29" s="346">
        <f t="shared" si="0"/>
        <v>0</v>
      </c>
      <c r="G29" s="346">
        <f t="shared" si="0"/>
        <v>0</v>
      </c>
      <c r="H29" s="346">
        <f t="shared" si="0"/>
        <v>0</v>
      </c>
      <c r="I29" s="346">
        <f t="shared" si="0"/>
        <v>0</v>
      </c>
    </row>
    <row r="30" spans="1:9" ht="15.75" customHeight="1" x14ac:dyDescent="0.2">
      <c r="A30" s="70">
        <f>+'Sch 1 - Total Expense'!A60</f>
        <v>54</v>
      </c>
      <c r="B30" s="318" t="s">
        <v>310</v>
      </c>
      <c r="C30" s="130" t="str">
        <f>+'Sch 1 - Total Expense'!C60:C60</f>
        <v xml:space="preserve">Logistics </v>
      </c>
      <c r="D30" s="65" t="str">
        <f>IF('Sch 2 - MTS Expense '!D60="","",'Sch 2 - MTS Expense '!D60)</f>
        <v/>
      </c>
      <c r="E30" s="350"/>
      <c r="F30" s="346">
        <f t="shared" si="0"/>
        <v>0</v>
      </c>
      <c r="G30" s="346">
        <f t="shared" si="0"/>
        <v>0</v>
      </c>
      <c r="H30" s="346">
        <f t="shared" si="0"/>
        <v>0</v>
      </c>
      <c r="I30" s="346">
        <f t="shared" si="0"/>
        <v>0</v>
      </c>
    </row>
    <row r="31" spans="1:9" ht="15.75" customHeight="1" x14ac:dyDescent="0.2">
      <c r="A31" s="70">
        <f>+'Sch 1 - Total Expense'!A61</f>
        <v>55</v>
      </c>
      <c r="B31" s="318" t="s">
        <v>310</v>
      </c>
      <c r="C31" s="130" t="str">
        <f>+'Sch 1 - Total Expense'!C61:C61</f>
        <v>Postage</v>
      </c>
      <c r="D31" s="65" t="str">
        <f>IF('Sch 2 - MTS Expense '!D61="","",'Sch 2 - MTS Expense '!D61)</f>
        <v/>
      </c>
      <c r="E31" s="350"/>
      <c r="F31" s="346">
        <f t="shared" si="0"/>
        <v>0</v>
      </c>
      <c r="G31" s="346">
        <f t="shared" si="0"/>
        <v>0</v>
      </c>
      <c r="H31" s="346">
        <f t="shared" si="0"/>
        <v>0</v>
      </c>
      <c r="I31" s="346">
        <f t="shared" si="0"/>
        <v>0</v>
      </c>
    </row>
    <row r="32" spans="1:9" ht="15.75" customHeight="1" x14ac:dyDescent="0.2">
      <c r="A32" s="70">
        <f>+'Sch 1 - Total Expense'!A62</f>
        <v>56</v>
      </c>
      <c r="B32" s="318" t="s">
        <v>310</v>
      </c>
      <c r="C32" s="130" t="str">
        <f>+'Sch 1 - Total Expense'!C62:C62</f>
        <v>Dues and Subscriptions</v>
      </c>
      <c r="D32" s="65" t="str">
        <f>IF('Sch 2 - MTS Expense '!D62="","",'Sch 2 - MTS Expense '!D62)</f>
        <v/>
      </c>
      <c r="E32" s="350"/>
      <c r="F32" s="346">
        <f t="shared" si="0"/>
        <v>0</v>
      </c>
      <c r="G32" s="346">
        <f t="shared" si="0"/>
        <v>0</v>
      </c>
      <c r="H32" s="346">
        <f t="shared" si="0"/>
        <v>0</v>
      </c>
      <c r="I32" s="346">
        <f t="shared" si="0"/>
        <v>0</v>
      </c>
    </row>
    <row r="33" spans="1:10" ht="15.75" customHeight="1" x14ac:dyDescent="0.2">
      <c r="A33" s="70">
        <f>+'Sch 1 - Total Expense'!A63</f>
        <v>57</v>
      </c>
      <c r="B33" s="318" t="s">
        <v>310</v>
      </c>
      <c r="C33" s="130" t="str">
        <f>+'Sch 1 - Total Expense'!C63:C63</f>
        <v>Other - Capital Related Costs</v>
      </c>
      <c r="D33" s="65" t="str">
        <f>IF('Sch 2 - MTS Expense '!D63="","",'Sch 2 - MTS Expense '!D63)</f>
        <v/>
      </c>
      <c r="E33" s="350"/>
      <c r="F33" s="346">
        <f t="shared" si="0"/>
        <v>0</v>
      </c>
      <c r="G33" s="346">
        <f t="shared" si="0"/>
        <v>0</v>
      </c>
      <c r="H33" s="346">
        <f t="shared" si="0"/>
        <v>0</v>
      </c>
      <c r="I33" s="346">
        <f t="shared" si="0"/>
        <v>0</v>
      </c>
    </row>
    <row r="34" spans="1:10" ht="15.75" customHeight="1" x14ac:dyDescent="0.2">
      <c r="A34" s="70">
        <f>+'Sch 1 - Total Expense'!A64</f>
        <v>58</v>
      </c>
      <c r="B34" s="318" t="s">
        <v>310</v>
      </c>
      <c r="C34" s="130" t="str">
        <f>+'Sch 1 - Total Expense'!C64:C64</f>
        <v xml:space="preserve">Contracted Services - MTS  </v>
      </c>
      <c r="D34" s="65" t="str">
        <f>IF('Sch 2 - MTS Expense '!D64="","",'Sch 2 - MTS Expense '!D64)</f>
        <v/>
      </c>
      <c r="E34" s="350"/>
      <c r="F34" s="346">
        <f t="shared" si="0"/>
        <v>0</v>
      </c>
      <c r="G34" s="346">
        <f t="shared" si="0"/>
        <v>0</v>
      </c>
      <c r="H34" s="346">
        <f t="shared" si="0"/>
        <v>0</v>
      </c>
      <c r="I34" s="346">
        <f t="shared" si="0"/>
        <v>0</v>
      </c>
    </row>
    <row r="35" spans="1:10" ht="15.75" customHeight="1" x14ac:dyDescent="0.2">
      <c r="A35" s="70">
        <f>+'Sch 1 - Total Expense'!A65</f>
        <v>59</v>
      </c>
      <c r="B35" s="318" t="s">
        <v>310</v>
      </c>
      <c r="C35" s="130" t="str">
        <f>+'Sch 1 - Total Expense'!C65:C65</f>
        <v>Contracted Services - MTS Billing</v>
      </c>
      <c r="D35" s="65" t="str">
        <f>IF('Sch 2 - MTS Expense '!D65="","",'Sch 2 - MTS Expense '!D65)</f>
        <v/>
      </c>
      <c r="E35" s="350"/>
      <c r="F35" s="346">
        <f t="shared" si="0"/>
        <v>0</v>
      </c>
      <c r="G35" s="346">
        <f t="shared" si="0"/>
        <v>0</v>
      </c>
      <c r="H35" s="346">
        <f t="shared" si="0"/>
        <v>0</v>
      </c>
      <c r="I35" s="346">
        <f t="shared" si="0"/>
        <v>0</v>
      </c>
    </row>
    <row r="36" spans="1:10" ht="15.75" customHeight="1" x14ac:dyDescent="0.2">
      <c r="A36" s="70">
        <f>+'Sch 1 - Total Expense'!A66</f>
        <v>60</v>
      </c>
      <c r="B36" s="318" t="s">
        <v>310</v>
      </c>
      <c r="C36" s="131" t="str">
        <f>'Sch 2 - MTS Expense '!C66:C66</f>
        <v>Other - (Specify)</v>
      </c>
      <c r="D36" s="65" t="str">
        <f>IF('Sch 2 - MTS Expense '!D66="","",'Sch 2 - MTS Expense '!D66)</f>
        <v/>
      </c>
      <c r="E36" s="350"/>
      <c r="F36" s="346">
        <f t="shared" si="0"/>
        <v>0</v>
      </c>
      <c r="G36" s="346">
        <f t="shared" si="0"/>
        <v>0</v>
      </c>
      <c r="H36" s="346">
        <f t="shared" si="0"/>
        <v>0</v>
      </c>
      <c r="I36" s="346">
        <f t="shared" si="0"/>
        <v>0</v>
      </c>
    </row>
    <row r="37" spans="1:10" ht="15.75" customHeight="1" x14ac:dyDescent="0.2">
      <c r="A37" s="70">
        <f>+'Sch 1 - Total Expense'!A67</f>
        <v>61</v>
      </c>
      <c r="B37" s="318" t="s">
        <v>310</v>
      </c>
      <c r="C37" s="131" t="str">
        <f>'Sch 2 - MTS Expense '!C67:C67</f>
        <v>Other - (Specify)</v>
      </c>
      <c r="D37" s="65" t="str">
        <f>IF('Sch 2 - MTS Expense '!D67="","",'Sch 2 - MTS Expense '!D67)</f>
        <v/>
      </c>
      <c r="E37" s="350"/>
      <c r="F37" s="346">
        <f t="shared" si="0"/>
        <v>0</v>
      </c>
      <c r="G37" s="346">
        <f t="shared" si="0"/>
        <v>0</v>
      </c>
      <c r="H37" s="346">
        <f t="shared" si="0"/>
        <v>0</v>
      </c>
      <c r="I37" s="346">
        <f t="shared" si="0"/>
        <v>0</v>
      </c>
    </row>
    <row r="38" spans="1:10" ht="15.75" customHeight="1" x14ac:dyDescent="0.2">
      <c r="A38" s="70">
        <f>+'Sch 1 - Total Expense'!A68</f>
        <v>62</v>
      </c>
      <c r="B38" s="318" t="s">
        <v>310</v>
      </c>
      <c r="C38" s="131" t="str">
        <f>'Sch 2 - MTS Expense '!C68:C68</f>
        <v>Other - (Specify)</v>
      </c>
      <c r="D38" s="65" t="str">
        <f>IF('Sch 2 - MTS Expense '!D68="","",'Sch 2 - MTS Expense '!D68)</f>
        <v/>
      </c>
      <c r="E38" s="350"/>
      <c r="F38" s="346">
        <f t="shared" si="0"/>
        <v>0</v>
      </c>
      <c r="G38" s="346">
        <f t="shared" si="0"/>
        <v>0</v>
      </c>
      <c r="H38" s="346">
        <f t="shared" si="0"/>
        <v>0</v>
      </c>
      <c r="I38" s="346">
        <f t="shared" si="0"/>
        <v>0</v>
      </c>
    </row>
    <row r="39" spans="1:10" ht="15.75" customHeight="1" x14ac:dyDescent="0.2">
      <c r="A39" s="104">
        <f>'Sch 1 - Total Expense'!A69</f>
        <v>63</v>
      </c>
      <c r="B39" s="319" t="s">
        <v>311</v>
      </c>
      <c r="C39" s="173" t="str">
        <f>+'Sch 1 - Total Expense'!C69:C69</f>
        <v>Total Administrative &amp; General (Lines 32 thru 62)</v>
      </c>
      <c r="D39" s="106"/>
      <c r="E39" s="343">
        <f>SUM(E8:E38)</f>
        <v>0</v>
      </c>
      <c r="F39" s="343">
        <f>SUM(F8:F38)</f>
        <v>0</v>
      </c>
      <c r="G39" s="343">
        <f>SUM(G8:G38)</f>
        <v>0</v>
      </c>
      <c r="H39" s="343">
        <f>SUM(H8:H38)</f>
        <v>0</v>
      </c>
      <c r="I39" s="343">
        <f>SUM(I8:I38)</f>
        <v>0</v>
      </c>
    </row>
    <row r="40" spans="1:10" s="10" customFormat="1" ht="10.5" customHeight="1" x14ac:dyDescent="0.2">
      <c r="A40" s="152"/>
      <c r="B40" s="152"/>
      <c r="C40" s="69"/>
      <c r="D40" s="30"/>
      <c r="E40" s="35"/>
      <c r="F40" s="35"/>
      <c r="G40" s="35"/>
      <c r="H40" s="35"/>
      <c r="I40" s="35"/>
      <c r="J40" s="16"/>
    </row>
    <row r="41" spans="1:10" s="10" customFormat="1" ht="16.5" customHeight="1" x14ac:dyDescent="0.2">
      <c r="A41" s="193" t="s">
        <v>53</v>
      </c>
      <c r="B41" s="193"/>
      <c r="C41" s="194" t="s">
        <v>94</v>
      </c>
      <c r="D41" s="194"/>
      <c r="E41" s="194"/>
      <c r="F41" s="194"/>
      <c r="G41" s="194"/>
      <c r="H41" s="194"/>
      <c r="I41" s="194"/>
      <c r="J41" s="58"/>
    </row>
    <row r="42" spans="1:10" s="10" customFormat="1" ht="10.5" customHeight="1" x14ac:dyDescent="0.2">
      <c r="A42" s="193"/>
      <c r="B42" s="193"/>
      <c r="C42" s="195"/>
      <c r="D42" s="195"/>
      <c r="E42" s="195"/>
      <c r="F42" s="195"/>
      <c r="G42" s="195"/>
      <c r="H42" s="195"/>
      <c r="I42" s="195"/>
      <c r="J42" s="58"/>
    </row>
    <row r="43" spans="1:10" ht="12" customHeight="1" x14ac:dyDescent="0.2">
      <c r="A43" s="196"/>
      <c r="B43" s="196"/>
      <c r="C43" s="196"/>
      <c r="D43" s="196"/>
      <c r="E43" s="196"/>
      <c r="F43" s="196"/>
      <c r="G43" s="196"/>
      <c r="H43" s="196"/>
      <c r="I43" s="196"/>
      <c r="J43" s="1"/>
    </row>
    <row r="44" spans="1:10" ht="12" customHeight="1" x14ac:dyDescent="0.2">
      <c r="A44" s="196" t="s">
        <v>41</v>
      </c>
      <c r="B44" s="196"/>
      <c r="C44" s="196"/>
      <c r="D44" s="196"/>
      <c r="E44" s="196"/>
      <c r="F44" s="196"/>
      <c r="G44" s="196"/>
      <c r="H44" s="196"/>
      <c r="I44" s="196"/>
      <c r="J44" s="84"/>
    </row>
    <row r="45" spans="1:10" ht="12" customHeight="1" x14ac:dyDescent="0.2">
      <c r="A45" s="196"/>
      <c r="B45" s="196"/>
      <c r="C45" s="196"/>
      <c r="D45" s="196"/>
      <c r="E45" s="196"/>
      <c r="F45" s="196"/>
      <c r="G45" s="196"/>
      <c r="H45" s="196"/>
      <c r="I45" s="196"/>
      <c r="J45" s="84"/>
    </row>
    <row r="46" spans="1:10" ht="12" customHeight="1" x14ac:dyDescent="0.2">
      <c r="A46" s="196" t="s">
        <v>70</v>
      </c>
      <c r="B46" s="196"/>
      <c r="C46" s="196"/>
      <c r="D46" s="196"/>
      <c r="E46" s="196"/>
      <c r="F46" s="196"/>
      <c r="G46" s="196"/>
      <c r="H46" s="196"/>
      <c r="I46" s="196"/>
      <c r="J46" s="84"/>
    </row>
    <row r="47" spans="1:10" ht="12" customHeight="1" x14ac:dyDescent="0.2">
      <c r="A47" s="196"/>
      <c r="B47" s="196"/>
      <c r="C47" s="196"/>
      <c r="D47" s="196"/>
      <c r="E47" s="196"/>
      <c r="F47" s="196"/>
      <c r="G47" s="196"/>
      <c r="H47" s="196"/>
      <c r="I47" s="196"/>
      <c r="J47" s="1"/>
    </row>
    <row r="48" spans="1:10" ht="15.75" x14ac:dyDescent="0.25">
      <c r="A48" s="306"/>
      <c r="B48" s="306"/>
      <c r="C48" s="306"/>
      <c r="D48" s="192" t="s">
        <v>56</v>
      </c>
      <c r="E48" s="306"/>
      <c r="F48" s="306"/>
      <c r="G48" s="306"/>
      <c r="H48" s="27"/>
      <c r="I48" s="27"/>
      <c r="J48" s="8"/>
    </row>
    <row r="49" spans="1:10" ht="15.75" x14ac:dyDescent="0.25">
      <c r="A49" s="197" t="s">
        <v>38</v>
      </c>
      <c r="B49" s="320"/>
      <c r="C49" s="198"/>
      <c r="D49" s="199"/>
      <c r="E49" s="199"/>
      <c r="F49" s="203" t="s">
        <v>57</v>
      </c>
      <c r="G49" s="204" t="s">
        <v>55</v>
      </c>
      <c r="H49" s="27"/>
      <c r="I49" s="27"/>
      <c r="J49" s="8"/>
    </row>
    <row r="50" spans="1:10" ht="15" customHeight="1" x14ac:dyDescent="0.2">
      <c r="A50" s="200" t="s">
        <v>164</v>
      </c>
      <c r="B50" s="200"/>
      <c r="C50" s="200"/>
      <c r="D50" s="200"/>
      <c r="E50" s="200"/>
      <c r="F50" s="353">
        <f>'Sch 2 - MTS Expense '!E72</f>
        <v>0</v>
      </c>
      <c r="G50" s="205">
        <f>IF(F50=0,0,+F50/$F$54)</f>
        <v>0</v>
      </c>
      <c r="H50" s="27"/>
      <c r="I50" s="27"/>
      <c r="J50" s="8"/>
    </row>
    <row r="51" spans="1:10" ht="15" customHeight="1" x14ac:dyDescent="0.2">
      <c r="A51" s="200" t="s">
        <v>165</v>
      </c>
      <c r="B51" s="200"/>
      <c r="C51" s="200"/>
      <c r="D51" s="200"/>
      <c r="E51" s="200"/>
      <c r="F51" s="353">
        <f>'Sch 2 - MTS Expense '!F72</f>
        <v>0</v>
      </c>
      <c r="G51" s="205">
        <f>IF(F51=0,0,+F51/$F$54)</f>
        <v>0</v>
      </c>
      <c r="H51" s="27"/>
      <c r="I51" s="27"/>
      <c r="J51" s="8"/>
    </row>
    <row r="52" spans="1:10" ht="15" customHeight="1" x14ac:dyDescent="0.2">
      <c r="A52" s="200" t="s">
        <v>166</v>
      </c>
      <c r="B52" s="200"/>
      <c r="C52" s="200"/>
      <c r="D52" s="200"/>
      <c r="E52" s="200"/>
      <c r="F52" s="353">
        <f>'Sch 2 - MTS Expense '!G72</f>
        <v>0</v>
      </c>
      <c r="G52" s="205">
        <f>IF(F52=0,0,+F52/$F$54)</f>
        <v>0</v>
      </c>
      <c r="H52" s="27"/>
      <c r="I52" s="27"/>
      <c r="J52" s="8"/>
    </row>
    <row r="53" spans="1:10" ht="15" customHeight="1" x14ac:dyDescent="0.2">
      <c r="A53" s="307" t="s">
        <v>167</v>
      </c>
      <c r="B53" s="307"/>
      <c r="C53" s="307"/>
      <c r="D53" s="307"/>
      <c r="E53" s="307"/>
      <c r="F53" s="353">
        <f>'Sch 3 - NON-MTS Expense'!E73</f>
        <v>0</v>
      </c>
      <c r="G53" s="205">
        <f>IF(F53=0,0,+F53/$F$54)</f>
        <v>0</v>
      </c>
      <c r="H53" s="27"/>
      <c r="I53" s="27"/>
      <c r="J53" s="8"/>
    </row>
    <row r="54" spans="1:10" ht="15" customHeight="1" x14ac:dyDescent="0.25">
      <c r="A54" s="308"/>
      <c r="B54" s="309"/>
      <c r="C54" s="309"/>
      <c r="D54" s="309"/>
      <c r="E54" s="310" t="s">
        <v>230</v>
      </c>
      <c r="F54" s="354">
        <f>SUM(F50:F53)</f>
        <v>0</v>
      </c>
      <c r="G54" s="201">
        <f>SUM(G50:G53)</f>
        <v>0</v>
      </c>
      <c r="H54" s="27"/>
      <c r="I54" s="27"/>
      <c r="J54" s="8"/>
    </row>
    <row r="55" spans="1:10" ht="10.5" customHeight="1" x14ac:dyDescent="0.2">
      <c r="C55" s="46"/>
    </row>
  </sheetData>
  <protectedRanges>
    <protectedRange sqref="E8:E38" name="Range1"/>
  </protectedRanges>
  <printOptions horizontalCentered="1"/>
  <pageMargins left="0.33" right="0.33" top="0.5" bottom="0.5" header="0.25" footer="0.25"/>
  <pageSetup scale="63" orientation="landscape" r:id="rId1"/>
  <headerFooter alignWithMargins="0">
    <oddHeader>&amp;L&amp;9State of Alaska&amp;R&amp;9Emergency Medical Transportation Services</oddHeader>
    <oddFooter>&amp;L&amp;9January 18, 2022&amp;C&amp;9Sch 5- Administrative and General&amp;R&amp;9Page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X63"/>
  <sheetViews>
    <sheetView showGridLines="0" view="pageLayout" topLeftCell="A27" zoomScale="70" zoomScaleNormal="100" zoomScaleSheetLayoutView="80" zoomScalePageLayoutView="70" workbookViewId="0">
      <selection activeCell="C29" sqref="C29:G58"/>
    </sheetView>
  </sheetViews>
  <sheetFormatPr defaultColWidth="8.77734375" defaultRowHeight="12.75" x14ac:dyDescent="0.2"/>
  <cols>
    <col min="1" max="1" width="6.88671875" style="20" customWidth="1"/>
    <col min="2" max="2" width="58.21875" style="19" bestFit="1" customWidth="1"/>
    <col min="3" max="5" width="12.88671875" style="19" customWidth="1"/>
    <col min="6" max="6" width="15.109375" style="19" customWidth="1"/>
    <col min="7" max="7" width="12.88671875" style="19" customWidth="1"/>
    <col min="8" max="8" width="2.6640625" style="19" customWidth="1"/>
    <col min="9" max="16384" width="8.77734375" style="19"/>
  </cols>
  <sheetData>
    <row r="1" spans="1:9" ht="15" customHeight="1" x14ac:dyDescent="0.2">
      <c r="B1" s="154"/>
      <c r="C1" s="47" t="s">
        <v>92</v>
      </c>
      <c r="D1" s="154"/>
      <c r="E1" s="154"/>
      <c r="F1" s="154"/>
      <c r="G1" s="154"/>
    </row>
    <row r="2" spans="1:9" ht="13.5" customHeight="1" x14ac:dyDescent="0.2">
      <c r="A2" s="47"/>
      <c r="B2" s="47"/>
      <c r="C2" s="47"/>
      <c r="D2" s="47"/>
      <c r="E2" s="47"/>
      <c r="F2" s="47"/>
      <c r="G2" s="47"/>
    </row>
    <row r="3" spans="1:9" s="23" customFormat="1" ht="24.75" customHeight="1" x14ac:dyDescent="0.2">
      <c r="A3" s="146" t="s">
        <v>97</v>
      </c>
      <c r="B3" s="217">
        <f>Certification!C6</f>
        <v>0</v>
      </c>
      <c r="C3" s="48"/>
      <c r="D3" s="48"/>
      <c r="E3" s="49" t="s">
        <v>58</v>
      </c>
      <c r="F3" s="216">
        <f>Certification!C28</f>
        <v>0</v>
      </c>
      <c r="G3" s="147"/>
      <c r="H3" s="26"/>
      <c r="I3" s="3"/>
    </row>
    <row r="4" spans="1:9" s="23" customFormat="1" ht="13.5" customHeight="1" x14ac:dyDescent="0.2">
      <c r="A4" s="148"/>
      <c r="B4" s="148"/>
      <c r="C4" s="48"/>
      <c r="D4" s="48"/>
      <c r="E4" s="25"/>
      <c r="F4" s="25"/>
      <c r="G4" s="25"/>
      <c r="I4" s="3"/>
    </row>
    <row r="5" spans="1:9" s="21" customFormat="1" ht="13.5" customHeight="1" x14ac:dyDescent="0.2">
      <c r="A5" s="3"/>
      <c r="B5" s="3"/>
      <c r="C5" s="50"/>
      <c r="D5" s="50"/>
      <c r="E5" s="23"/>
      <c r="F5" s="23"/>
      <c r="G5" s="23"/>
      <c r="H5" s="23"/>
    </row>
    <row r="6" spans="1:9" s="21" customFormat="1" ht="13.5" customHeight="1" x14ac:dyDescent="0.2">
      <c r="A6" s="3"/>
      <c r="B6" s="3"/>
      <c r="C6" s="50"/>
      <c r="D6" s="50"/>
      <c r="E6" s="23"/>
      <c r="F6" s="23"/>
      <c r="G6" s="23"/>
      <c r="H6" s="23"/>
    </row>
    <row r="7" spans="1:9" s="21" customFormat="1" ht="17.25" customHeight="1" x14ac:dyDescent="0.2">
      <c r="A7" s="206" t="s">
        <v>82</v>
      </c>
      <c r="B7" s="206">
        <v>1</v>
      </c>
      <c r="C7" s="206">
        <v>2</v>
      </c>
      <c r="D7" s="206">
        <v>3</v>
      </c>
      <c r="E7" s="206">
        <v>4</v>
      </c>
      <c r="F7" s="213">
        <v>5</v>
      </c>
      <c r="G7" s="214">
        <v>6</v>
      </c>
      <c r="H7" s="23"/>
    </row>
    <row r="8" spans="1:9" ht="15.75" x14ac:dyDescent="0.2">
      <c r="A8" s="206"/>
      <c r="B8" s="206" t="s">
        <v>192</v>
      </c>
      <c r="C8" s="206" t="s">
        <v>219</v>
      </c>
      <c r="D8" s="206" t="s">
        <v>220</v>
      </c>
      <c r="E8" s="215" t="s">
        <v>221</v>
      </c>
      <c r="F8" s="215" t="s">
        <v>218</v>
      </c>
      <c r="G8" s="215" t="s">
        <v>80</v>
      </c>
    </row>
    <row r="9" spans="1:9" ht="18" customHeight="1" x14ac:dyDescent="0.2">
      <c r="A9" s="311">
        <v>1</v>
      </c>
      <c r="B9" s="207" t="s">
        <v>170</v>
      </c>
      <c r="C9" s="330"/>
      <c r="D9" s="330"/>
      <c r="E9" s="330"/>
      <c r="F9" s="331"/>
      <c r="G9" s="332">
        <f>SUM(C9:F9)</f>
        <v>0</v>
      </c>
    </row>
    <row r="10" spans="1:9" ht="18" customHeight="1" x14ac:dyDescent="0.2">
      <c r="A10" s="311">
        <v>2</v>
      </c>
      <c r="B10" s="126" t="s">
        <v>140</v>
      </c>
      <c r="C10" s="333"/>
      <c r="D10" s="333"/>
      <c r="E10" s="333"/>
      <c r="F10" s="333"/>
      <c r="G10" s="332">
        <f t="shared" ref="G10:G14" si="0">SUM(C10:F10)</f>
        <v>0</v>
      </c>
    </row>
    <row r="11" spans="1:9" ht="18" customHeight="1" x14ac:dyDescent="0.2">
      <c r="A11" s="311">
        <v>3</v>
      </c>
      <c r="B11" s="126" t="s">
        <v>140</v>
      </c>
      <c r="C11" s="333"/>
      <c r="D11" s="333"/>
      <c r="E11" s="333"/>
      <c r="F11" s="333"/>
      <c r="G11" s="332">
        <f t="shared" si="0"/>
        <v>0</v>
      </c>
    </row>
    <row r="12" spans="1:9" ht="31.5" customHeight="1" x14ac:dyDescent="0.2">
      <c r="A12" s="311">
        <v>4</v>
      </c>
      <c r="B12" s="126" t="s">
        <v>140</v>
      </c>
      <c r="C12" s="333"/>
      <c r="D12" s="333"/>
      <c r="E12" s="333"/>
      <c r="F12" s="333"/>
      <c r="G12" s="332">
        <f t="shared" si="0"/>
        <v>0</v>
      </c>
    </row>
    <row r="13" spans="1:9" ht="18" customHeight="1" x14ac:dyDescent="0.2">
      <c r="A13" s="311">
        <v>5</v>
      </c>
      <c r="B13" s="126" t="s">
        <v>140</v>
      </c>
      <c r="C13" s="333"/>
      <c r="D13" s="333"/>
      <c r="E13" s="333"/>
      <c r="F13" s="333"/>
      <c r="G13" s="332">
        <f t="shared" si="0"/>
        <v>0</v>
      </c>
    </row>
    <row r="14" spans="1:9" ht="18" customHeight="1" x14ac:dyDescent="0.2">
      <c r="A14" s="311">
        <v>6</v>
      </c>
      <c r="B14" s="208"/>
      <c r="C14" s="333"/>
      <c r="D14" s="333"/>
      <c r="E14" s="333"/>
      <c r="F14" s="333"/>
      <c r="G14" s="332">
        <f t="shared" si="0"/>
        <v>0</v>
      </c>
    </row>
    <row r="15" spans="1:9" ht="18" customHeight="1" x14ac:dyDescent="0.2">
      <c r="A15" s="312">
        <v>7</v>
      </c>
      <c r="B15" s="210" t="s">
        <v>106</v>
      </c>
      <c r="C15" s="334">
        <f>SUM(C9:C14)</f>
        <v>0</v>
      </c>
      <c r="D15" s="334">
        <f>SUM(D9:D14)</f>
        <v>0</v>
      </c>
      <c r="E15" s="334">
        <f>SUM(E9:E14)</f>
        <v>0</v>
      </c>
      <c r="F15" s="334">
        <f>SUM(F9:F14)</f>
        <v>0</v>
      </c>
      <c r="G15" s="334">
        <f>SUM(G9:G14)</f>
        <v>0</v>
      </c>
    </row>
    <row r="16" spans="1:9" ht="18" customHeight="1" x14ac:dyDescent="0.2">
      <c r="A16" s="82"/>
      <c r="B16" s="125"/>
      <c r="C16" s="75"/>
      <c r="D16" s="75"/>
      <c r="E16" s="76"/>
      <c r="F16" s="77"/>
      <c r="G16" s="78"/>
    </row>
    <row r="17" spans="1:7" ht="18" customHeight="1" x14ac:dyDescent="0.2">
      <c r="A17" s="206" t="s">
        <v>83</v>
      </c>
      <c r="B17" s="206">
        <v>1</v>
      </c>
      <c r="C17" s="206">
        <v>2</v>
      </c>
      <c r="D17" s="206">
        <v>3</v>
      </c>
      <c r="E17" s="206">
        <v>4</v>
      </c>
      <c r="F17" s="213">
        <v>5</v>
      </c>
      <c r="G17" s="213">
        <v>6</v>
      </c>
    </row>
    <row r="18" spans="1:7" ht="15.75" x14ac:dyDescent="0.2">
      <c r="A18" s="206"/>
      <c r="B18" s="206" t="s">
        <v>320</v>
      </c>
      <c r="C18" s="206" t="s">
        <v>219</v>
      </c>
      <c r="D18" s="206" t="s">
        <v>220</v>
      </c>
      <c r="E18" s="215" t="s">
        <v>221</v>
      </c>
      <c r="F18" s="215" t="s">
        <v>218</v>
      </c>
      <c r="G18" s="215" t="s">
        <v>37</v>
      </c>
    </row>
    <row r="19" spans="1:7" ht="18" customHeight="1" x14ac:dyDescent="0.2">
      <c r="A19" s="311">
        <v>8</v>
      </c>
      <c r="B19" s="211" t="s">
        <v>139</v>
      </c>
      <c r="C19" s="333"/>
      <c r="D19" s="333"/>
      <c r="E19" s="333"/>
      <c r="F19" s="333"/>
      <c r="G19" s="332">
        <f>SUM(C19:F19)</f>
        <v>0</v>
      </c>
    </row>
    <row r="20" spans="1:7" ht="18" customHeight="1" x14ac:dyDescent="0.2">
      <c r="A20" s="311">
        <v>9</v>
      </c>
      <c r="B20" s="211" t="s">
        <v>139</v>
      </c>
      <c r="C20" s="333"/>
      <c r="D20" s="333"/>
      <c r="E20" s="333"/>
      <c r="F20" s="333"/>
      <c r="G20" s="332">
        <f t="shared" ref="G20:G24" si="1">SUM(C20:F20)</f>
        <v>0</v>
      </c>
    </row>
    <row r="21" spans="1:7" ht="18" customHeight="1" x14ac:dyDescent="0.2">
      <c r="A21" s="311">
        <v>10</v>
      </c>
      <c r="B21" s="211" t="s">
        <v>139</v>
      </c>
      <c r="C21" s="333"/>
      <c r="D21" s="333"/>
      <c r="E21" s="333"/>
      <c r="F21" s="333"/>
      <c r="G21" s="332">
        <f>SUM(C21:F21)</f>
        <v>0</v>
      </c>
    </row>
    <row r="22" spans="1:7" ht="18" customHeight="1" x14ac:dyDescent="0.2">
      <c r="A22" s="311">
        <v>11</v>
      </c>
      <c r="B22" s="211" t="s">
        <v>139</v>
      </c>
      <c r="C22" s="333"/>
      <c r="D22" s="333"/>
      <c r="E22" s="333"/>
      <c r="F22" s="333"/>
      <c r="G22" s="332">
        <f t="shared" si="1"/>
        <v>0</v>
      </c>
    </row>
    <row r="23" spans="1:7" ht="18" customHeight="1" x14ac:dyDescent="0.2">
      <c r="A23" s="311">
        <v>12</v>
      </c>
      <c r="B23" s="208"/>
      <c r="C23" s="333"/>
      <c r="D23" s="333"/>
      <c r="E23" s="333"/>
      <c r="F23" s="333"/>
      <c r="G23" s="332">
        <f t="shared" si="1"/>
        <v>0</v>
      </c>
    </row>
    <row r="24" spans="1:7" ht="18" customHeight="1" x14ac:dyDescent="0.2">
      <c r="A24" s="311">
        <v>13</v>
      </c>
      <c r="B24" s="208"/>
      <c r="C24" s="333"/>
      <c r="D24" s="333"/>
      <c r="E24" s="333"/>
      <c r="F24" s="333"/>
      <c r="G24" s="332">
        <f t="shared" si="1"/>
        <v>0</v>
      </c>
    </row>
    <row r="25" spans="1:7" ht="18" customHeight="1" x14ac:dyDescent="0.2">
      <c r="A25" s="312">
        <v>14</v>
      </c>
      <c r="B25" s="210" t="s">
        <v>89</v>
      </c>
      <c r="C25" s="334">
        <f>SUM(C19:C24)</f>
        <v>0</v>
      </c>
      <c r="D25" s="334">
        <f>SUM(D19:D24)</f>
        <v>0</v>
      </c>
      <c r="E25" s="334">
        <f>SUM(E19:E24)</f>
        <v>0</v>
      </c>
      <c r="F25" s="334">
        <f>SUM(F19:F24)</f>
        <v>0</v>
      </c>
      <c r="G25" s="334">
        <f>SUM(G19:G24)</f>
        <v>0</v>
      </c>
    </row>
    <row r="26" spans="1:7" ht="18" customHeight="1" x14ac:dyDescent="0.2">
      <c r="A26" s="82"/>
      <c r="B26" s="125"/>
      <c r="C26" s="75"/>
      <c r="D26" s="75"/>
      <c r="E26" s="79"/>
      <c r="F26" s="80"/>
      <c r="G26" s="81"/>
    </row>
    <row r="27" spans="1:7" s="21" customFormat="1" ht="14.25" customHeight="1" x14ac:dyDescent="0.2">
      <c r="A27" s="206" t="s">
        <v>84</v>
      </c>
      <c r="B27" s="206">
        <v>1</v>
      </c>
      <c r="C27" s="206">
        <v>2</v>
      </c>
      <c r="D27" s="206">
        <v>3</v>
      </c>
      <c r="E27" s="206">
        <v>4</v>
      </c>
      <c r="F27" s="213">
        <v>5</v>
      </c>
      <c r="G27" s="213">
        <v>6</v>
      </c>
    </row>
    <row r="28" spans="1:7" ht="19.5" customHeight="1" x14ac:dyDescent="0.2">
      <c r="A28" s="206"/>
      <c r="B28" s="206" t="s">
        <v>321</v>
      </c>
      <c r="C28" s="206" t="s">
        <v>219</v>
      </c>
      <c r="D28" s="206" t="s">
        <v>220</v>
      </c>
      <c r="E28" s="215" t="s">
        <v>221</v>
      </c>
      <c r="F28" s="215" t="s">
        <v>218</v>
      </c>
      <c r="G28" s="215" t="s">
        <v>37</v>
      </c>
    </row>
    <row r="29" spans="1:7" ht="18" customHeight="1" x14ac:dyDescent="0.2">
      <c r="A29" s="311">
        <v>15</v>
      </c>
      <c r="B29" s="124"/>
      <c r="C29" s="330"/>
      <c r="D29" s="331"/>
      <c r="E29" s="330"/>
      <c r="F29" s="331"/>
      <c r="G29" s="332">
        <f>SUM(C29:F29)</f>
        <v>0</v>
      </c>
    </row>
    <row r="30" spans="1:7" ht="18" customHeight="1" x14ac:dyDescent="0.2">
      <c r="A30" s="311">
        <v>16</v>
      </c>
      <c r="B30" s="124"/>
      <c r="C30" s="330"/>
      <c r="D30" s="331"/>
      <c r="E30" s="330"/>
      <c r="F30" s="331"/>
      <c r="G30" s="332">
        <f t="shared" ref="G30:G57" si="2">SUM(C30:F30)</f>
        <v>0</v>
      </c>
    </row>
    <row r="31" spans="1:7" ht="18" customHeight="1" x14ac:dyDescent="0.2">
      <c r="A31" s="311">
        <v>17</v>
      </c>
      <c r="B31" s="124"/>
      <c r="C31" s="330"/>
      <c r="D31" s="331"/>
      <c r="E31" s="330"/>
      <c r="F31" s="331"/>
      <c r="G31" s="332">
        <f t="shared" si="2"/>
        <v>0</v>
      </c>
    </row>
    <row r="32" spans="1:7" ht="18" customHeight="1" x14ac:dyDescent="0.2">
      <c r="A32" s="311">
        <v>18</v>
      </c>
      <c r="B32" s="124"/>
      <c r="C32" s="330"/>
      <c r="D32" s="331"/>
      <c r="E32" s="330"/>
      <c r="F32" s="331"/>
      <c r="G32" s="332">
        <f t="shared" si="2"/>
        <v>0</v>
      </c>
    </row>
    <row r="33" spans="1:7" ht="18" customHeight="1" x14ac:dyDescent="0.2">
      <c r="A33" s="311">
        <v>19</v>
      </c>
      <c r="B33" s="124"/>
      <c r="C33" s="330"/>
      <c r="D33" s="331"/>
      <c r="E33" s="330"/>
      <c r="F33" s="331"/>
      <c r="G33" s="332">
        <f t="shared" si="2"/>
        <v>0</v>
      </c>
    </row>
    <row r="34" spans="1:7" ht="18" customHeight="1" x14ac:dyDescent="0.2">
      <c r="A34" s="311">
        <v>20</v>
      </c>
      <c r="B34" s="124"/>
      <c r="C34" s="330"/>
      <c r="D34" s="331"/>
      <c r="E34" s="330"/>
      <c r="F34" s="331"/>
      <c r="G34" s="332">
        <f t="shared" si="2"/>
        <v>0</v>
      </c>
    </row>
    <row r="35" spans="1:7" ht="18" customHeight="1" x14ac:dyDescent="0.2">
      <c r="A35" s="311">
        <v>21</v>
      </c>
      <c r="B35" s="124"/>
      <c r="C35" s="330"/>
      <c r="D35" s="331"/>
      <c r="E35" s="330"/>
      <c r="F35" s="331"/>
      <c r="G35" s="332">
        <f t="shared" si="2"/>
        <v>0</v>
      </c>
    </row>
    <row r="36" spans="1:7" ht="18" customHeight="1" x14ac:dyDescent="0.2">
      <c r="A36" s="311">
        <v>22</v>
      </c>
      <c r="B36" s="124"/>
      <c r="C36" s="330"/>
      <c r="D36" s="331"/>
      <c r="E36" s="330"/>
      <c r="F36" s="331"/>
      <c r="G36" s="332">
        <f t="shared" si="2"/>
        <v>0</v>
      </c>
    </row>
    <row r="37" spans="1:7" ht="18" customHeight="1" x14ac:dyDescent="0.2">
      <c r="A37" s="311">
        <v>23</v>
      </c>
      <c r="B37" s="124"/>
      <c r="C37" s="330"/>
      <c r="D37" s="331"/>
      <c r="E37" s="330"/>
      <c r="F37" s="331"/>
      <c r="G37" s="332">
        <f t="shared" si="2"/>
        <v>0</v>
      </c>
    </row>
    <row r="38" spans="1:7" ht="18" customHeight="1" x14ac:dyDescent="0.2">
      <c r="A38" s="311">
        <v>24</v>
      </c>
      <c r="B38" s="124"/>
      <c r="C38" s="330"/>
      <c r="D38" s="331"/>
      <c r="E38" s="330"/>
      <c r="F38" s="331"/>
      <c r="G38" s="332">
        <f t="shared" si="2"/>
        <v>0</v>
      </c>
    </row>
    <row r="39" spans="1:7" ht="18" customHeight="1" x14ac:dyDescent="0.2">
      <c r="A39" s="311">
        <v>25</v>
      </c>
      <c r="B39" s="124"/>
      <c r="C39" s="330"/>
      <c r="D39" s="331"/>
      <c r="E39" s="330"/>
      <c r="F39" s="331"/>
      <c r="G39" s="332">
        <f t="shared" si="2"/>
        <v>0</v>
      </c>
    </row>
    <row r="40" spans="1:7" ht="18" customHeight="1" x14ac:dyDescent="0.2">
      <c r="A40" s="311">
        <v>26</v>
      </c>
      <c r="B40" s="124"/>
      <c r="C40" s="330"/>
      <c r="D40" s="331"/>
      <c r="E40" s="330"/>
      <c r="F40" s="331"/>
      <c r="G40" s="332">
        <f t="shared" si="2"/>
        <v>0</v>
      </c>
    </row>
    <row r="41" spans="1:7" ht="18" customHeight="1" x14ac:dyDescent="0.2">
      <c r="A41" s="311">
        <v>27</v>
      </c>
      <c r="B41" s="124"/>
      <c r="C41" s="330"/>
      <c r="D41" s="331"/>
      <c r="E41" s="330"/>
      <c r="F41" s="331"/>
      <c r="G41" s="332">
        <f t="shared" si="2"/>
        <v>0</v>
      </c>
    </row>
    <row r="42" spans="1:7" ht="18" customHeight="1" x14ac:dyDescent="0.2">
      <c r="A42" s="311">
        <v>28</v>
      </c>
      <c r="B42" s="124"/>
      <c r="C42" s="330"/>
      <c r="D42" s="331"/>
      <c r="E42" s="330"/>
      <c r="F42" s="331"/>
      <c r="G42" s="332">
        <f t="shared" si="2"/>
        <v>0</v>
      </c>
    </row>
    <row r="43" spans="1:7" ht="18" customHeight="1" x14ac:dyDescent="0.2">
      <c r="A43" s="311">
        <v>29</v>
      </c>
      <c r="B43" s="124"/>
      <c r="C43" s="330"/>
      <c r="D43" s="331"/>
      <c r="E43" s="330"/>
      <c r="F43" s="331"/>
      <c r="G43" s="332">
        <f t="shared" si="2"/>
        <v>0</v>
      </c>
    </row>
    <row r="44" spans="1:7" ht="18" customHeight="1" x14ac:dyDescent="0.2">
      <c r="A44" s="311">
        <v>30</v>
      </c>
      <c r="B44" s="124"/>
      <c r="C44" s="330"/>
      <c r="D44" s="331"/>
      <c r="E44" s="330"/>
      <c r="F44" s="331"/>
      <c r="G44" s="332">
        <f t="shared" si="2"/>
        <v>0</v>
      </c>
    </row>
    <row r="45" spans="1:7" ht="18" customHeight="1" x14ac:dyDescent="0.2">
      <c r="A45" s="311">
        <v>31</v>
      </c>
      <c r="B45" s="124"/>
      <c r="C45" s="330"/>
      <c r="D45" s="331"/>
      <c r="E45" s="330"/>
      <c r="F45" s="331"/>
      <c r="G45" s="332">
        <f t="shared" si="2"/>
        <v>0</v>
      </c>
    </row>
    <row r="46" spans="1:7" ht="18" customHeight="1" x14ac:dyDescent="0.2">
      <c r="A46" s="311">
        <v>32</v>
      </c>
      <c r="B46" s="124"/>
      <c r="C46" s="330"/>
      <c r="D46" s="331"/>
      <c r="E46" s="330"/>
      <c r="F46" s="331"/>
      <c r="G46" s="332">
        <f t="shared" si="2"/>
        <v>0</v>
      </c>
    </row>
    <row r="47" spans="1:7" ht="18" customHeight="1" x14ac:dyDescent="0.2">
      <c r="A47" s="311">
        <v>33</v>
      </c>
      <c r="B47" s="124"/>
      <c r="C47" s="330"/>
      <c r="D47" s="331"/>
      <c r="E47" s="330"/>
      <c r="F47" s="331"/>
      <c r="G47" s="332">
        <f t="shared" si="2"/>
        <v>0</v>
      </c>
    </row>
    <row r="48" spans="1:7" ht="18" customHeight="1" x14ac:dyDescent="0.2">
      <c r="A48" s="311">
        <v>34</v>
      </c>
      <c r="B48" s="124"/>
      <c r="C48" s="330"/>
      <c r="D48" s="331"/>
      <c r="E48" s="330"/>
      <c r="F48" s="331"/>
      <c r="G48" s="332">
        <f t="shared" si="2"/>
        <v>0</v>
      </c>
    </row>
    <row r="49" spans="1:24" ht="18" customHeight="1" x14ac:dyDescent="0.2">
      <c r="A49" s="311">
        <v>35</v>
      </c>
      <c r="B49" s="124"/>
      <c r="C49" s="335"/>
      <c r="D49" s="331"/>
      <c r="E49" s="335"/>
      <c r="F49" s="331"/>
      <c r="G49" s="332">
        <f t="shared" si="2"/>
        <v>0</v>
      </c>
    </row>
    <row r="50" spans="1:24" ht="18" customHeight="1" x14ac:dyDescent="0.2">
      <c r="A50" s="311">
        <v>36</v>
      </c>
      <c r="B50" s="124"/>
      <c r="C50" s="336"/>
      <c r="D50" s="331"/>
      <c r="E50" s="336"/>
      <c r="F50" s="331"/>
      <c r="G50" s="332">
        <f t="shared" si="2"/>
        <v>0</v>
      </c>
    </row>
    <row r="51" spans="1:24" ht="18" customHeight="1" x14ac:dyDescent="0.2">
      <c r="A51" s="311">
        <v>37</v>
      </c>
      <c r="B51" s="124"/>
      <c r="C51" s="336"/>
      <c r="D51" s="331"/>
      <c r="E51" s="336"/>
      <c r="F51" s="331"/>
      <c r="G51" s="332">
        <f t="shared" si="2"/>
        <v>0</v>
      </c>
    </row>
    <row r="52" spans="1:24" ht="18" customHeight="1" x14ac:dyDescent="0.2">
      <c r="A52" s="311">
        <v>38</v>
      </c>
      <c r="B52" s="124"/>
      <c r="C52" s="330"/>
      <c r="D52" s="331"/>
      <c r="E52" s="330"/>
      <c r="F52" s="331"/>
      <c r="G52" s="332">
        <f t="shared" si="2"/>
        <v>0</v>
      </c>
    </row>
    <row r="53" spans="1:24" ht="18" customHeight="1" x14ac:dyDescent="0.2">
      <c r="A53" s="311">
        <v>39</v>
      </c>
      <c r="B53" s="124"/>
      <c r="C53" s="330"/>
      <c r="D53" s="331"/>
      <c r="E53" s="330"/>
      <c r="F53" s="331"/>
      <c r="G53" s="332">
        <f t="shared" si="2"/>
        <v>0</v>
      </c>
    </row>
    <row r="54" spans="1:24" ht="18" customHeight="1" x14ac:dyDescent="0.2">
      <c r="A54" s="311">
        <v>40</v>
      </c>
      <c r="B54" s="124"/>
      <c r="C54" s="330"/>
      <c r="D54" s="331"/>
      <c r="E54" s="330"/>
      <c r="F54" s="331"/>
      <c r="G54" s="332">
        <f t="shared" si="2"/>
        <v>0</v>
      </c>
    </row>
    <row r="55" spans="1:24" ht="18" customHeight="1" x14ac:dyDescent="0.2">
      <c r="A55" s="311">
        <v>41</v>
      </c>
      <c r="B55" s="124"/>
      <c r="C55" s="330"/>
      <c r="D55" s="331"/>
      <c r="E55" s="330"/>
      <c r="F55" s="331"/>
      <c r="G55" s="332">
        <f t="shared" si="2"/>
        <v>0</v>
      </c>
    </row>
    <row r="56" spans="1:24" s="54" customFormat="1" ht="18" customHeight="1" x14ac:dyDescent="0.2">
      <c r="A56" s="311">
        <v>42</v>
      </c>
      <c r="B56" s="124"/>
      <c r="C56" s="330"/>
      <c r="D56" s="330"/>
      <c r="E56" s="330"/>
      <c r="F56" s="330"/>
      <c r="G56" s="332">
        <f t="shared" si="2"/>
        <v>0</v>
      </c>
      <c r="H56" s="19"/>
      <c r="I56" s="19"/>
      <c r="J56" s="19"/>
      <c r="K56" s="19"/>
      <c r="L56" s="19"/>
      <c r="M56" s="19"/>
      <c r="N56" s="19"/>
      <c r="O56" s="19"/>
      <c r="P56" s="19"/>
      <c r="Q56" s="19"/>
      <c r="R56" s="19"/>
      <c r="S56" s="19"/>
      <c r="T56" s="19"/>
      <c r="U56" s="19"/>
      <c r="V56" s="19"/>
      <c r="W56" s="19"/>
      <c r="X56" s="19"/>
    </row>
    <row r="57" spans="1:24" ht="18" customHeight="1" x14ac:dyDescent="0.2">
      <c r="A57" s="312">
        <v>43</v>
      </c>
      <c r="B57" s="212" t="s">
        <v>81</v>
      </c>
      <c r="C57" s="337">
        <f>SUM(C29:C56)</f>
        <v>0</v>
      </c>
      <c r="D57" s="337">
        <f>SUM(D29:D56)</f>
        <v>0</v>
      </c>
      <c r="E57" s="337">
        <f>SUM(E29:E56)</f>
        <v>0</v>
      </c>
      <c r="F57" s="337">
        <f>SUM(F29:F56)</f>
        <v>0</v>
      </c>
      <c r="G57" s="332">
        <f t="shared" si="2"/>
        <v>0</v>
      </c>
    </row>
    <row r="58" spans="1:24" ht="18" customHeight="1" x14ac:dyDescent="0.2">
      <c r="A58" s="209" t="s">
        <v>302</v>
      </c>
      <c r="B58" s="212" t="s">
        <v>131</v>
      </c>
      <c r="C58" s="338">
        <f>C57+C25+C15</f>
        <v>0</v>
      </c>
      <c r="D58" s="338">
        <f t="shared" ref="D58:F58" si="3">D57+D25+D15</f>
        <v>0</v>
      </c>
      <c r="E58" s="338">
        <f t="shared" si="3"/>
        <v>0</v>
      </c>
      <c r="F58" s="338">
        <f t="shared" si="3"/>
        <v>0</v>
      </c>
      <c r="G58" s="332">
        <f>SUM(C58:F58)</f>
        <v>0</v>
      </c>
    </row>
    <row r="59" spans="1:24" ht="18" customHeight="1" x14ac:dyDescent="0.2">
      <c r="B59" s="51"/>
      <c r="C59" s="51"/>
      <c r="D59" s="51"/>
      <c r="E59" s="52"/>
    </row>
    <row r="60" spans="1:24" ht="18" customHeight="1" x14ac:dyDescent="0.2">
      <c r="A60" s="53"/>
      <c r="B60" s="53"/>
      <c r="C60" s="53"/>
      <c r="D60" s="53"/>
      <c r="E60" s="53"/>
    </row>
    <row r="61" spans="1:24" ht="18" customHeight="1" x14ac:dyDescent="0.2">
      <c r="A61" s="53"/>
      <c r="B61" s="85"/>
      <c r="C61" s="53"/>
      <c r="D61" s="53"/>
      <c r="E61" s="53"/>
    </row>
    <row r="62" spans="1:24" ht="18" customHeight="1" x14ac:dyDescent="0.2">
      <c r="A62" s="53"/>
      <c r="B62" s="85"/>
      <c r="C62" s="53"/>
      <c r="D62" s="53"/>
      <c r="E62" s="53"/>
    </row>
    <row r="63" spans="1:24" ht="18" customHeight="1" x14ac:dyDescent="0.2"/>
  </sheetData>
  <protectedRanges>
    <protectedRange password="E7EE" sqref="C25:G25" name="Range2"/>
    <protectedRange password="E7EE" sqref="C16:F17 C26:F26 C29:F55 C56:D56 C15:G15 C25:G25 C57:F57 C9:F14 C19:F24 B29:B57 B19:B26 B9:B17" name="Range1"/>
  </protectedRanges>
  <phoneticPr fontId="3" type="noConversion"/>
  <printOptions horizontalCentered="1"/>
  <pageMargins left="0.33" right="0.33" top="0.5" bottom="0.5" header="0.25" footer="0.25"/>
  <pageSetup scale="63" orientation="portrait" r:id="rId1"/>
  <headerFooter alignWithMargins="0">
    <oddHeader>&amp;L&amp;9State of Alaska&amp;R&amp;9Emergency Medical Transportation Services</oddHeader>
    <oddFooter>&amp;L&amp;10January 18, 2022&amp;C&amp;9Sch 6 - Revenue&amp;R&amp;9Page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G36"/>
  <sheetViews>
    <sheetView view="pageLayout" zoomScale="90" zoomScaleNormal="100" zoomScaleSheetLayoutView="80" zoomScalePageLayoutView="90" workbookViewId="0">
      <selection activeCell="C8" sqref="C8:E9"/>
    </sheetView>
  </sheetViews>
  <sheetFormatPr defaultColWidth="8.88671875" defaultRowHeight="15" x14ac:dyDescent="0.2"/>
  <cols>
    <col min="1" max="1" width="11.109375" style="22" customWidth="1"/>
    <col min="2" max="2" width="61.77734375" style="23" customWidth="1"/>
    <col min="3" max="3" width="13.6640625" style="23" bestFit="1" customWidth="1"/>
    <col min="4" max="5" width="13.77734375" style="23" customWidth="1"/>
    <col min="6" max="6" width="3.5546875" style="23" customWidth="1"/>
    <col min="7" max="7" width="4.5546875" style="23" customWidth="1"/>
    <col min="8" max="9" width="8.88671875" style="23" customWidth="1"/>
    <col min="10" max="16384" width="8.88671875" style="23"/>
  </cols>
  <sheetData>
    <row r="1" spans="1:7" ht="18" customHeight="1" x14ac:dyDescent="0.2">
      <c r="C1" s="162" t="s">
        <v>175</v>
      </c>
      <c r="D1" s="161"/>
      <c r="E1" s="161"/>
    </row>
    <row r="2" spans="1:7" ht="13.5" customHeight="1" x14ac:dyDescent="0.2">
      <c r="A2" s="56"/>
      <c r="B2" s="56"/>
      <c r="C2" s="56"/>
      <c r="D2" s="56"/>
      <c r="E2" s="56"/>
    </row>
    <row r="3" spans="1:7" ht="13.5" customHeight="1" x14ac:dyDescent="0.2">
      <c r="A3" s="148" t="s">
        <v>97</v>
      </c>
      <c r="B3" s="87">
        <f>Certification!C6</f>
        <v>0</v>
      </c>
      <c r="C3" s="57" t="s">
        <v>58</v>
      </c>
      <c r="D3" s="155">
        <f>Certification!C28</f>
        <v>0</v>
      </c>
      <c r="E3" s="156"/>
    </row>
    <row r="4" spans="1:7" ht="13.5" customHeight="1" x14ac:dyDescent="0.2">
      <c r="A4" s="148"/>
      <c r="B4" s="148"/>
      <c r="C4" s="25"/>
      <c r="D4" s="25"/>
      <c r="E4" s="25"/>
    </row>
    <row r="5" spans="1:7" s="21" customFormat="1" ht="13.5" customHeight="1" x14ac:dyDescent="0.2">
      <c r="A5" s="55"/>
      <c r="B5" s="55"/>
      <c r="C5" s="25"/>
      <c r="D5" s="25"/>
      <c r="E5" s="25"/>
    </row>
    <row r="6" spans="1:7" ht="15.75" x14ac:dyDescent="0.2">
      <c r="B6" s="268"/>
      <c r="C6" s="157">
        <v>1</v>
      </c>
      <c r="D6" s="157">
        <v>2</v>
      </c>
      <c r="E6" s="157">
        <v>3</v>
      </c>
    </row>
    <row r="7" spans="1:7" ht="15.75" x14ac:dyDescent="0.2">
      <c r="A7" s="275" t="s">
        <v>67</v>
      </c>
      <c r="B7" s="223" t="s">
        <v>286</v>
      </c>
      <c r="C7" s="158" t="s">
        <v>87</v>
      </c>
      <c r="D7" s="159" t="s">
        <v>86</v>
      </c>
      <c r="E7" s="160" t="s">
        <v>88</v>
      </c>
    </row>
    <row r="8" spans="1:7" ht="22.5" customHeight="1" x14ac:dyDescent="0.2">
      <c r="A8" s="313">
        <v>1</v>
      </c>
      <c r="B8" s="224" t="s">
        <v>141</v>
      </c>
      <c r="C8" s="361">
        <f>'Sch 2 - MTS Expense '!E70</f>
        <v>0</v>
      </c>
      <c r="D8" s="361">
        <f>'Sch 2 - MTS Expense '!F70</f>
        <v>0</v>
      </c>
      <c r="E8" s="361">
        <f>'Sch 2 - MTS Expense '!G70</f>
        <v>0</v>
      </c>
    </row>
    <row r="9" spans="1:7" ht="22.5" customHeight="1" x14ac:dyDescent="0.2">
      <c r="A9" s="313">
        <v>2</v>
      </c>
      <c r="B9" s="224" t="s">
        <v>168</v>
      </c>
      <c r="C9" s="361">
        <f>'Sch 2 - MTS Expense '!E71</f>
        <v>0</v>
      </c>
      <c r="D9" s="361">
        <f>'Sch 2 - MTS Expense '!F71</f>
        <v>0</v>
      </c>
      <c r="E9" s="361">
        <f>'Sch 2 - MTS Expense '!G71</f>
        <v>0</v>
      </c>
    </row>
    <row r="10" spans="1:7" ht="22.5" customHeight="1" x14ac:dyDescent="0.2">
      <c r="A10" s="83"/>
      <c r="B10" s="273"/>
      <c r="C10" s="274"/>
      <c r="D10" s="274"/>
      <c r="E10" s="274"/>
    </row>
    <row r="11" spans="1:7" ht="36" customHeight="1" x14ac:dyDescent="0.2">
      <c r="A11" s="275" t="s">
        <v>67</v>
      </c>
      <c r="B11" s="225" t="s">
        <v>283</v>
      </c>
      <c r="C11" s="276" t="s">
        <v>282</v>
      </c>
      <c r="D11" s="270"/>
      <c r="E11" s="270"/>
    </row>
    <row r="12" spans="1:7" ht="39" customHeight="1" x14ac:dyDescent="0.2">
      <c r="A12" s="279" t="s">
        <v>290</v>
      </c>
      <c r="B12" s="278" t="s">
        <v>284</v>
      </c>
      <c r="C12" s="139" t="s">
        <v>101</v>
      </c>
      <c r="G12" s="62" t="s">
        <v>100</v>
      </c>
    </row>
    <row r="13" spans="1:7" ht="22.5" customHeight="1" x14ac:dyDescent="0.2">
      <c r="A13" s="279" t="s">
        <v>291</v>
      </c>
      <c r="B13" s="140" t="s">
        <v>316</v>
      </c>
      <c r="C13" s="138">
        <v>0</v>
      </c>
      <c r="D13" s="269"/>
      <c r="E13" s="269"/>
      <c r="F13" s="128" t="str">
        <f>IF(AND(C12="no",C13&gt;0),"ERROR - Do Not Input Indirect"," ")</f>
        <v xml:space="preserve"> </v>
      </c>
      <c r="G13" s="118" t="s">
        <v>101</v>
      </c>
    </row>
    <row r="14" spans="1:7" ht="22.5" customHeight="1" x14ac:dyDescent="0.2">
      <c r="A14" s="83"/>
      <c r="B14" s="271"/>
      <c r="C14" s="277"/>
      <c r="D14" s="269"/>
      <c r="E14" s="269"/>
      <c r="F14" s="128"/>
      <c r="G14" s="118"/>
    </row>
    <row r="15" spans="1:7" ht="15.75" x14ac:dyDescent="0.2">
      <c r="A15" s="83"/>
      <c r="B15" s="271"/>
      <c r="C15" s="157">
        <v>1</v>
      </c>
      <c r="D15" s="157">
        <v>2</v>
      </c>
      <c r="E15" s="157">
        <v>3</v>
      </c>
      <c r="F15" s="128"/>
      <c r="G15" s="272"/>
    </row>
    <row r="16" spans="1:7" ht="22.5" customHeight="1" x14ac:dyDescent="0.2">
      <c r="A16" s="275" t="s">
        <v>67</v>
      </c>
      <c r="B16" s="223" t="s">
        <v>287</v>
      </c>
      <c r="C16" s="158" t="s">
        <v>87</v>
      </c>
      <c r="D16" s="159" t="s">
        <v>86</v>
      </c>
      <c r="E16" s="160" t="s">
        <v>88</v>
      </c>
      <c r="F16" s="128"/>
      <c r="G16" s="272"/>
    </row>
    <row r="17" spans="1:7" ht="22.5" customHeight="1" x14ac:dyDescent="0.2">
      <c r="A17" s="279" t="s">
        <v>292</v>
      </c>
      <c r="B17" s="140" t="s">
        <v>285</v>
      </c>
      <c r="C17" s="355">
        <f>$C$13*(C8+C9)</f>
        <v>0</v>
      </c>
      <c r="D17" s="355">
        <f>$C$13*(D8+D9)</f>
        <v>0</v>
      </c>
      <c r="E17" s="355">
        <f>$C$13*(E8+E9)</f>
        <v>0</v>
      </c>
      <c r="G17" s="62"/>
    </row>
    <row r="18" spans="1:7" ht="22.5" customHeight="1" x14ac:dyDescent="0.2">
      <c r="A18" s="313">
        <v>4</v>
      </c>
      <c r="B18" s="140" t="s">
        <v>169</v>
      </c>
      <c r="C18" s="356">
        <f>IF(C12="Yes",,'Sch 2 - MTS Expense '!E73)</f>
        <v>0</v>
      </c>
      <c r="D18" s="356">
        <f>IF(D17&gt;0,0,'Sch 5 - A&amp;G'!G39)</f>
        <v>0</v>
      </c>
      <c r="E18" s="356">
        <f>IF(E17&gt;0,0,'Sch 5 - A&amp;G'!H39)</f>
        <v>0</v>
      </c>
    </row>
    <row r="19" spans="1:7" ht="22.5" customHeight="1" x14ac:dyDescent="0.2">
      <c r="A19" s="314">
        <v>5</v>
      </c>
      <c r="B19" s="225" t="s">
        <v>142</v>
      </c>
      <c r="C19" s="226">
        <f>SUM(C8+C17+C18+C9)</f>
        <v>0</v>
      </c>
      <c r="D19" s="226">
        <f>SUM(D8+D17+D18+D9)</f>
        <v>0</v>
      </c>
      <c r="E19" s="226">
        <f>SUM(E8+E17+E18+E9)</f>
        <v>0</v>
      </c>
    </row>
    <row r="20" spans="1:7" ht="22.5" customHeight="1" x14ac:dyDescent="0.2">
      <c r="A20" s="279" t="s">
        <v>288</v>
      </c>
      <c r="B20" s="140" t="s">
        <v>293</v>
      </c>
      <c r="C20" s="357"/>
      <c r="D20" s="357"/>
      <c r="E20" s="357"/>
      <c r="G20" s="86"/>
    </row>
    <row r="21" spans="1:7" ht="22.5" customHeight="1" x14ac:dyDescent="0.2">
      <c r="A21" s="279" t="s">
        <v>289</v>
      </c>
      <c r="B21" s="140" t="s">
        <v>294</v>
      </c>
      <c r="C21" s="357"/>
      <c r="D21" s="357"/>
      <c r="E21" s="357"/>
      <c r="G21" s="60"/>
    </row>
    <row r="22" spans="1:7" ht="22.5" customHeight="1" x14ac:dyDescent="0.2">
      <c r="A22" s="315">
        <v>7</v>
      </c>
      <c r="B22" s="225" t="s">
        <v>90</v>
      </c>
      <c r="C22" s="358">
        <f>SUM(C20:C21)</f>
        <v>0</v>
      </c>
      <c r="D22" s="358">
        <f t="shared" ref="D22:E22" si="0">SUM(D20:D21)</f>
        <v>0</v>
      </c>
      <c r="E22" s="358">
        <f t="shared" si="0"/>
        <v>0</v>
      </c>
    </row>
    <row r="23" spans="1:7" ht="22.5" customHeight="1" x14ac:dyDescent="0.2">
      <c r="A23" s="314">
        <v>8</v>
      </c>
      <c r="B23" s="225" t="s">
        <v>224</v>
      </c>
      <c r="C23" s="226">
        <f>IFERROR(C19/C22,0)</f>
        <v>0</v>
      </c>
      <c r="D23" s="226">
        <f>IFERROR(D19/D22,0)</f>
        <v>0</v>
      </c>
      <c r="E23" s="226">
        <f>IFERROR(E19/E22,0)</f>
        <v>0</v>
      </c>
    </row>
    <row r="24" spans="1:7" ht="22.5" customHeight="1" x14ac:dyDescent="0.2">
      <c r="A24" s="83"/>
      <c r="C24" s="60"/>
      <c r="D24" s="60"/>
      <c r="E24" s="60"/>
    </row>
    <row r="25" spans="1:7" ht="22.5" customHeight="1" x14ac:dyDescent="0.2">
      <c r="A25" s="275" t="s">
        <v>67</v>
      </c>
      <c r="B25" s="227" t="s">
        <v>281</v>
      </c>
      <c r="C25" s="158" t="s">
        <v>87</v>
      </c>
      <c r="D25" s="159" t="s">
        <v>86</v>
      </c>
      <c r="E25" s="160" t="s">
        <v>88</v>
      </c>
    </row>
    <row r="26" spans="1:7" x14ac:dyDescent="0.2">
      <c r="A26" s="313">
        <v>9</v>
      </c>
      <c r="B26" s="137" t="s">
        <v>225</v>
      </c>
      <c r="C26" s="359">
        <f>C23*C20</f>
        <v>0</v>
      </c>
      <c r="D26" s="360">
        <f t="shared" ref="D26:E26" si="1">D23*D20</f>
        <v>0</v>
      </c>
      <c r="E26" s="360">
        <f t="shared" si="1"/>
        <v>0</v>
      </c>
    </row>
    <row r="27" spans="1:7" x14ac:dyDescent="0.2">
      <c r="A27" s="313">
        <v>10</v>
      </c>
      <c r="B27" s="137" t="s">
        <v>176</v>
      </c>
      <c r="C27" s="361">
        <f>-'Sch 6 - Revenues '!C9</f>
        <v>0</v>
      </c>
      <c r="D27" s="362">
        <f>-'Sch 6 - Revenues '!D9</f>
        <v>0</v>
      </c>
      <c r="E27" s="362">
        <f>-'Sch 6 - Revenues '!E9</f>
        <v>0</v>
      </c>
    </row>
    <row r="28" spans="1:7" x14ac:dyDescent="0.2">
      <c r="A28" s="313">
        <v>11</v>
      </c>
      <c r="B28" s="137" t="s">
        <v>171</v>
      </c>
      <c r="C28" s="361">
        <f>C26+C27</f>
        <v>0</v>
      </c>
      <c r="D28" s="362">
        <f t="shared" ref="D28:E28" si="2">D26+D27</f>
        <v>0</v>
      </c>
      <c r="E28" s="362">
        <f t="shared" si="2"/>
        <v>0</v>
      </c>
    </row>
    <row r="29" spans="1:7" x14ac:dyDescent="0.2">
      <c r="A29" s="313">
        <v>12</v>
      </c>
      <c r="B29" s="140" t="s">
        <v>280</v>
      </c>
      <c r="C29" s="228">
        <v>0.5</v>
      </c>
      <c r="D29" s="228">
        <v>0.5</v>
      </c>
      <c r="E29" s="228">
        <v>0.5</v>
      </c>
    </row>
    <row r="30" spans="1:7" ht="35.25" customHeight="1" x14ac:dyDescent="0.2">
      <c r="A30" s="314">
        <v>13</v>
      </c>
      <c r="B30" s="136" t="s">
        <v>319</v>
      </c>
      <c r="C30" s="363">
        <f>C28*C29</f>
        <v>0</v>
      </c>
      <c r="D30" s="363">
        <f t="shared" ref="D30:E30" si="3">D28*D29</f>
        <v>0</v>
      </c>
      <c r="E30" s="363">
        <f t="shared" si="3"/>
        <v>0</v>
      </c>
    </row>
    <row r="32" spans="1:7" ht="30" x14ac:dyDescent="0.2">
      <c r="A32" s="135" t="s">
        <v>40</v>
      </c>
      <c r="B32" s="2" t="s">
        <v>85</v>
      </c>
      <c r="C32" s="2"/>
      <c r="D32" s="2"/>
      <c r="E32" s="2"/>
    </row>
    <row r="33" spans="1:5" ht="90" x14ac:dyDescent="0.2">
      <c r="A33" s="135" t="s">
        <v>95</v>
      </c>
      <c r="B33" s="2" t="s">
        <v>234</v>
      </c>
      <c r="C33" s="2"/>
      <c r="D33" s="2"/>
      <c r="E33" s="2"/>
    </row>
    <row r="34" spans="1:5" ht="60" x14ac:dyDescent="0.2">
      <c r="A34" s="135" t="s">
        <v>172</v>
      </c>
      <c r="B34" s="2" t="s">
        <v>174</v>
      </c>
      <c r="C34" s="2"/>
      <c r="D34" s="2"/>
      <c r="E34" s="2"/>
    </row>
    <row r="35" spans="1:5" ht="45" x14ac:dyDescent="0.2">
      <c r="A35" s="135" t="s">
        <v>173</v>
      </c>
      <c r="B35" s="2" t="s">
        <v>177</v>
      </c>
      <c r="C35" s="2"/>
      <c r="D35" s="2"/>
      <c r="E35" s="2"/>
    </row>
    <row r="36" spans="1:5" x14ac:dyDescent="0.2">
      <c r="A36" s="129"/>
      <c r="B36" s="2"/>
      <c r="C36" s="2"/>
      <c r="D36" s="2"/>
      <c r="E36" s="2"/>
    </row>
  </sheetData>
  <sheetProtection selectLockedCells="1"/>
  <protectedRanges>
    <protectedRange sqref="C30:E30" name="Range4"/>
    <protectedRange sqref="C26:E26" name="Range3"/>
    <protectedRange sqref="C13:C14 C17:E17" name="Range1"/>
  </protectedRanges>
  <dataValidations disablePrompts="1" count="1">
    <dataValidation type="list" allowBlank="1" showInputMessage="1" showErrorMessage="1" sqref="C12" xr:uid="{00000000-0002-0000-0700-000000000000}">
      <formula1>$G$12:$G$13</formula1>
    </dataValidation>
  </dataValidations>
  <printOptions horizontalCentered="1"/>
  <pageMargins left="0.2" right="0.2" top="0.5" bottom="0.65" header="0.3" footer="0.3"/>
  <pageSetup scale="70" orientation="portrait" horizontalDpi="1200" verticalDpi="1200" r:id="rId1"/>
  <headerFooter alignWithMargins="0">
    <oddHeader>&amp;L&amp;9State of Alaska&amp;R&amp;9Emergency Medical Transportation Services</oddHeader>
    <oddFooter>&amp;L&amp;9January 18, 2022&amp;C&amp;9Sch 7 - Final Settlement&amp;R&amp;9Page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D40"/>
  <sheetViews>
    <sheetView view="pageLayout" zoomScale="80" zoomScaleNormal="100" zoomScaleSheetLayoutView="80" zoomScalePageLayoutView="80" workbookViewId="0">
      <selection activeCell="A49" sqref="A49"/>
    </sheetView>
  </sheetViews>
  <sheetFormatPr defaultColWidth="8.88671875" defaultRowHeight="15" x14ac:dyDescent="0.2"/>
  <cols>
    <col min="1" max="1" width="13.44140625" style="22" customWidth="1"/>
    <col min="2" max="2" width="14.5546875" style="22" customWidth="1"/>
    <col min="3" max="3" width="58.44140625" style="23" customWidth="1"/>
    <col min="4" max="4" width="15.109375" style="23" customWidth="1"/>
    <col min="5" max="5" width="14" style="23" customWidth="1"/>
    <col min="6" max="6" width="8.88671875" style="23" customWidth="1"/>
    <col min="7" max="16384" width="8.88671875" style="23"/>
  </cols>
  <sheetData>
    <row r="1" spans="1:4" ht="18" customHeight="1" x14ac:dyDescent="0.2">
      <c r="B1" s="161"/>
      <c r="C1" s="56" t="s">
        <v>93</v>
      </c>
      <c r="D1" s="161"/>
    </row>
    <row r="2" spans="1:4" ht="14.25" customHeight="1" x14ac:dyDescent="0.2"/>
    <row r="3" spans="1:4" ht="14.25" customHeight="1" x14ac:dyDescent="0.2">
      <c r="A3" s="148" t="s">
        <v>97</v>
      </c>
      <c r="B3" s="148"/>
      <c r="C3" s="45">
        <f>Certification!C6</f>
        <v>0</v>
      </c>
    </row>
    <row r="4" spans="1:4" ht="14.25" customHeight="1" x14ac:dyDescent="0.2">
      <c r="A4" s="148"/>
      <c r="B4" s="148"/>
      <c r="C4" s="148"/>
      <c r="D4" s="25"/>
    </row>
    <row r="5" spans="1:4" ht="14.25" customHeight="1" x14ac:dyDescent="0.2">
      <c r="A5" s="44" t="s">
        <v>58</v>
      </c>
      <c r="B5" s="149"/>
      <c r="C5" s="298">
        <f>Certification!C28</f>
        <v>0</v>
      </c>
    </row>
    <row r="6" spans="1:4" ht="19.5" customHeight="1" x14ac:dyDescent="0.2"/>
    <row r="7" spans="1:4" ht="19.5" customHeight="1" x14ac:dyDescent="0.2">
      <c r="B7" s="150"/>
      <c r="C7" s="150" t="s">
        <v>78</v>
      </c>
      <c r="D7" s="150"/>
    </row>
    <row r="8" spans="1:4" ht="18.95" customHeight="1" x14ac:dyDescent="0.2">
      <c r="A8" s="109" t="s">
        <v>66</v>
      </c>
      <c r="B8" s="109" t="s">
        <v>67</v>
      </c>
      <c r="C8" s="127" t="s">
        <v>79</v>
      </c>
      <c r="D8" s="110" t="s">
        <v>43</v>
      </c>
    </row>
    <row r="9" spans="1:4" ht="18.95" customHeight="1" x14ac:dyDescent="0.2">
      <c r="A9" s="111"/>
      <c r="B9" s="111"/>
      <c r="C9" s="114"/>
      <c r="D9" s="112"/>
    </row>
    <row r="10" spans="1:4" ht="18.95" customHeight="1" x14ac:dyDescent="0.2">
      <c r="A10" s="113"/>
      <c r="B10" s="113"/>
      <c r="C10" s="114"/>
      <c r="D10" s="112"/>
    </row>
    <row r="11" spans="1:4" ht="18.95" customHeight="1" x14ac:dyDescent="0.2">
      <c r="A11" s="113"/>
      <c r="B11" s="113"/>
      <c r="C11" s="114"/>
      <c r="D11" s="112"/>
    </row>
    <row r="12" spans="1:4" ht="18.95" customHeight="1" x14ac:dyDescent="0.2">
      <c r="A12" s="113"/>
      <c r="B12" s="114"/>
      <c r="C12" s="114"/>
      <c r="D12" s="112"/>
    </row>
    <row r="13" spans="1:4" ht="18.95" customHeight="1" x14ac:dyDescent="0.2">
      <c r="A13" s="111"/>
      <c r="B13" s="111"/>
      <c r="C13" s="114"/>
      <c r="D13" s="112"/>
    </row>
    <row r="14" spans="1:4" ht="18.95" customHeight="1" x14ac:dyDescent="0.2">
      <c r="A14" s="111"/>
      <c r="B14" s="111"/>
      <c r="C14" s="114"/>
      <c r="D14" s="112"/>
    </row>
    <row r="15" spans="1:4" ht="18.95" customHeight="1" x14ac:dyDescent="0.2">
      <c r="A15" s="111"/>
      <c r="B15" s="111"/>
      <c r="C15" s="114"/>
      <c r="D15" s="112"/>
    </row>
    <row r="16" spans="1:4" ht="18.95" customHeight="1" x14ac:dyDescent="0.2">
      <c r="A16" s="111"/>
      <c r="B16" s="111"/>
      <c r="C16" s="114"/>
      <c r="D16" s="112"/>
    </row>
    <row r="17" spans="1:4" ht="18.95" customHeight="1" x14ac:dyDescent="0.2">
      <c r="A17" s="111"/>
      <c r="B17" s="111"/>
      <c r="C17" s="114"/>
      <c r="D17" s="115"/>
    </row>
    <row r="18" spans="1:4" ht="18.95" customHeight="1" x14ac:dyDescent="0.2">
      <c r="A18" s="111"/>
      <c r="B18" s="111"/>
      <c r="C18" s="114"/>
      <c r="D18" s="115"/>
    </row>
    <row r="19" spans="1:4" ht="18.95" customHeight="1" x14ac:dyDescent="0.2">
      <c r="A19" s="111"/>
      <c r="B19" s="111"/>
      <c r="C19" s="114"/>
      <c r="D19" s="112"/>
    </row>
    <row r="20" spans="1:4" ht="18.95" customHeight="1" x14ac:dyDescent="0.2">
      <c r="A20" s="111"/>
      <c r="B20" s="111"/>
      <c r="C20" s="114"/>
      <c r="D20" s="112"/>
    </row>
    <row r="21" spans="1:4" ht="18.95" customHeight="1" x14ac:dyDescent="0.2">
      <c r="A21" s="111"/>
      <c r="B21" s="111"/>
      <c r="C21" s="114"/>
      <c r="D21" s="112"/>
    </row>
    <row r="22" spans="1:4" ht="18.95" customHeight="1" x14ac:dyDescent="0.2">
      <c r="A22" s="111"/>
      <c r="B22" s="111"/>
      <c r="C22" s="114"/>
      <c r="D22" s="112"/>
    </row>
    <row r="23" spans="1:4" x14ac:dyDescent="0.2">
      <c r="C23" s="2"/>
      <c r="D23" s="2"/>
    </row>
    <row r="24" spans="1:4" ht="9" customHeight="1" x14ac:dyDescent="0.2"/>
    <row r="25" spans="1:4" ht="19.5" customHeight="1" x14ac:dyDescent="0.2">
      <c r="A25" s="163" t="s">
        <v>65</v>
      </c>
      <c r="B25" s="163"/>
      <c r="C25" s="163"/>
      <c r="D25" s="163"/>
    </row>
    <row r="26" spans="1:4" ht="18.95" customHeight="1" x14ac:dyDescent="0.2">
      <c r="A26" s="109" t="s">
        <v>66</v>
      </c>
      <c r="B26" s="109" t="s">
        <v>67</v>
      </c>
      <c r="C26" s="127" t="s">
        <v>68</v>
      </c>
      <c r="D26" s="110" t="s">
        <v>43</v>
      </c>
    </row>
    <row r="27" spans="1:4" ht="18.95" customHeight="1" x14ac:dyDescent="0.2">
      <c r="A27" s="111"/>
      <c r="B27" s="111"/>
      <c r="C27" s="114"/>
      <c r="D27" s="116"/>
    </row>
    <row r="28" spans="1:4" ht="18.95" customHeight="1" x14ac:dyDescent="0.2">
      <c r="A28" s="113"/>
      <c r="B28" s="113"/>
      <c r="C28" s="114"/>
      <c r="D28" s="116"/>
    </row>
    <row r="29" spans="1:4" ht="18.95" customHeight="1" x14ac:dyDescent="0.2">
      <c r="A29" s="113"/>
      <c r="B29" s="113"/>
      <c r="C29" s="114"/>
      <c r="D29" s="116"/>
    </row>
    <row r="30" spans="1:4" ht="18.95" customHeight="1" x14ac:dyDescent="0.2">
      <c r="A30" s="113"/>
      <c r="B30" s="114"/>
      <c r="C30" s="114"/>
      <c r="D30" s="117"/>
    </row>
    <row r="31" spans="1:4" ht="18.95" customHeight="1" x14ac:dyDescent="0.2">
      <c r="A31" s="113"/>
      <c r="B31" s="114"/>
      <c r="C31" s="114"/>
      <c r="D31" s="117"/>
    </row>
    <row r="32" spans="1:4" ht="18.95" customHeight="1" x14ac:dyDescent="0.2">
      <c r="A32" s="113"/>
      <c r="B32" s="114"/>
      <c r="C32" s="114"/>
      <c r="D32" s="117"/>
    </row>
    <row r="33" spans="1:4" ht="18.95" customHeight="1" x14ac:dyDescent="0.2">
      <c r="A33" s="113"/>
      <c r="B33" s="114"/>
      <c r="C33" s="114"/>
      <c r="D33" s="117"/>
    </row>
    <row r="34" spans="1:4" ht="18.95" customHeight="1" x14ac:dyDescent="0.2">
      <c r="A34" s="113"/>
      <c r="B34" s="114"/>
      <c r="C34" s="114"/>
      <c r="D34" s="117"/>
    </row>
    <row r="35" spans="1:4" ht="18.95" customHeight="1" x14ac:dyDescent="0.2">
      <c r="A35" s="113"/>
      <c r="B35" s="114"/>
      <c r="C35" s="114"/>
      <c r="D35" s="117"/>
    </row>
    <row r="36" spans="1:4" ht="18.95" customHeight="1" x14ac:dyDescent="0.2">
      <c r="A36" s="113"/>
      <c r="B36" s="111"/>
      <c r="C36" s="114"/>
      <c r="D36" s="117"/>
    </row>
    <row r="37" spans="1:4" ht="18.95" customHeight="1" x14ac:dyDescent="0.2">
      <c r="A37" s="111"/>
      <c r="B37" s="111"/>
      <c r="C37" s="114"/>
      <c r="D37" s="117"/>
    </row>
    <row r="38" spans="1:4" ht="18.95" customHeight="1" x14ac:dyDescent="0.2">
      <c r="A38" s="111"/>
      <c r="B38" s="111"/>
      <c r="C38" s="114"/>
      <c r="D38" s="117"/>
    </row>
    <row r="39" spans="1:4" ht="18.95" customHeight="1" x14ac:dyDescent="0.2">
      <c r="A39" s="111"/>
      <c r="B39" s="111"/>
      <c r="C39" s="114"/>
      <c r="D39" s="112"/>
    </row>
    <row r="40" spans="1:4" x14ac:dyDescent="0.2">
      <c r="C40" s="2"/>
      <c r="D40" s="2"/>
    </row>
  </sheetData>
  <protectedRanges>
    <protectedRange sqref="D9:D22 A9:C22" name="Range2"/>
    <protectedRange sqref="A27:D39" name="Range1"/>
  </protectedRanges>
  <printOptions horizontalCentered="1"/>
  <pageMargins left="0.33" right="0.33" top="0.5" bottom="0.5" header="0.25" footer="0.25"/>
  <pageSetup scale="82" orientation="portrait" horizontalDpi="1200" verticalDpi="1200" r:id="rId1"/>
  <headerFooter alignWithMargins="0">
    <oddHeader>&amp;L&amp;9State of Alaska&amp;R&amp;9Emergency Medical Transportation Services</oddHeader>
    <oddFooter>&amp;L&amp;9January 18, 2022&amp;C&amp;9Sch 8 - Notes&amp;R&amp;9Page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Certification</vt:lpstr>
      <vt:lpstr>Sch 1 - Total Expense</vt:lpstr>
      <vt:lpstr>Sch 2 - MTS Expense </vt:lpstr>
      <vt:lpstr>Sch 3 - NON-MTS Expense</vt:lpstr>
      <vt:lpstr>Sch 4 - CRSB</vt:lpstr>
      <vt:lpstr>Sch 5 - A&amp;G</vt:lpstr>
      <vt:lpstr>Sch 6 - Revenues </vt:lpstr>
      <vt:lpstr>Sch 7 - EST. Interim Settlement</vt:lpstr>
      <vt:lpstr>Sch 8 - Notes</vt:lpstr>
      <vt:lpstr>Sch 9 - INTERNAL Interim</vt:lpstr>
      <vt:lpstr>Sch 10 - INTERNAL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2019-01-14T06:22:18Z</dcterms:created>
  <dcterms:modified xsi:type="dcterms:W3CDTF">2025-06-12T23:17:30Z</dcterms:modified>
</cp:coreProperties>
</file>